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915" activeTab="0"/>
  </bookViews>
  <sheets>
    <sheet name="Chart1" sheetId="1" r:id="rId1"/>
    <sheet name="Sheet1" sheetId="2" r:id="rId2"/>
    <sheet name="EyO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<sst xmlns="http://schemas.openxmlformats.org/spreadsheetml/2006/main" count="156" uniqueCount="96">
  <si>
    <t>y</t>
  </si>
  <si>
    <t>X</t>
  </si>
  <si>
    <t>Y</t>
  </si>
  <si>
    <t>x</t>
  </si>
  <si>
    <t>yx</t>
  </si>
  <si>
    <t>b=</t>
  </si>
  <si>
    <t>a=</t>
  </si>
  <si>
    <t>Ybar</t>
  </si>
  <si>
    <t>Xbar</t>
  </si>
  <si>
    <t>E(Y)</t>
  </si>
  <si>
    <t>y^</t>
  </si>
  <si>
    <t>Y^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</si>
  <si>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</si>
  <si>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</si>
  <si>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</si>
  <si>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</si>
  <si>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</si>
  <si>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</si>
  <si>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</si>
  <si>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</si>
  <si>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</si>
  <si>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</si>
  <si>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</si>
  <si>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</si>
  <si>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</si>
  <si>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</si>
  <si>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</si>
  <si>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</si>
  <si>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</si>
  <si>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</si>
  <si>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</si>
  <si>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</si>
  <si>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</si>
  <si>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</si>
  <si>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</si>
  <si>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</si>
  <si>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</si>
  <si>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XY</t>
  </si>
  <si>
    <t>u^</t>
  </si>
  <si>
    <t>a*=</t>
  </si>
  <si>
    <t>b*=</t>
  </si>
  <si>
    <t>g</t>
  </si>
  <si>
    <t>d</t>
  </si>
  <si>
    <t>gY</t>
  </si>
  <si>
    <t>dY</t>
  </si>
  <si>
    <t>gy</t>
  </si>
  <si>
    <t>Column 1</t>
  </si>
  <si>
    <t>Column 2</t>
  </si>
  <si>
    <t>Corr(X,Y)</t>
  </si>
  <si>
    <t>Cov(X,Y)</t>
  </si>
  <si>
    <t>(rxy*sx/sy)</t>
  </si>
  <si>
    <t>(1-SCR/SCT)</t>
  </si>
  <si>
    <t>(SCE/SCT)</t>
  </si>
  <si>
    <t>RESIDUAL OUTPUT</t>
  </si>
  <si>
    <t>Observation</t>
  </si>
  <si>
    <t>Predicted Y</t>
  </si>
  <si>
    <t>Residuals</t>
  </si>
  <si>
    <t>(NO intercept)</t>
  </si>
  <si>
    <t>(reg inversa)</t>
  </si>
  <si>
    <t>(Cov/Vx=Sxy/Sx2)</t>
  </si>
  <si>
    <t>u^X</t>
  </si>
  <si>
    <t>u^Y^</t>
  </si>
  <si>
    <t>no 0!!</t>
  </si>
  <si>
    <t>no Ybar!!</t>
  </si>
  <si>
    <t>R2=</t>
  </si>
  <si>
    <t>SCE</t>
  </si>
  <si>
    <t>SCT</t>
  </si>
  <si>
    <t>SCR</t>
  </si>
  <si>
    <t>(1-SCR/SY2)</t>
  </si>
  <si>
    <t>SY2</t>
  </si>
  <si>
    <t>S(Y^)2</t>
  </si>
  <si>
    <t>S(y^)2</t>
  </si>
  <si>
    <t>[S(y^)2/SCT=S(y^)2/Sy2]</t>
  </si>
  <si>
    <t>[S(Y^)2/SY2]</t>
  </si>
  <si>
    <t>(1-SCR/SCT=1-SCR/Sy2) Como Excel</t>
  </si>
  <si>
    <t>Corr(Y^,Y)</t>
  </si>
  <si>
    <t>y2</t>
  </si>
  <si>
    <t>x2</t>
  </si>
  <si>
    <t>X2</t>
  </si>
  <si>
    <t>(y^)2</t>
  </si>
  <si>
    <t>(u^)2</t>
  </si>
  <si>
    <t>(Corr(Y,Y^)2</t>
  </si>
  <si>
    <t>Y2</t>
  </si>
  <si>
    <t>(Y^)2</t>
  </si>
  <si>
    <t>(Corr(Y,Y^)2 como Gretl</t>
  </si>
  <si>
    <t>(rxy2)</t>
  </si>
  <si>
    <t>X^</t>
  </si>
  <si>
    <t xml:space="preserve">R2= </t>
  </si>
  <si>
    <t>mx=</t>
  </si>
  <si>
    <t>my=</t>
  </si>
  <si>
    <t>cx=</t>
  </si>
  <si>
    <t>cy=</t>
  </si>
  <si>
    <t>escala y origen</t>
  </si>
  <si>
    <t>YX</t>
  </si>
  <si>
    <t>(con datos orig=[MXY-Xbar*Ybar]/[MX2-Xbar2])</t>
  </si>
  <si>
    <t>(reg sin intercepto=SXY/SX2=MXY/MX2)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</si>
</sst>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ddd\,\ dd&quot; de &quot;mmmm&quot; de &quot;yyyy"/>
    <numFmt numFmtId="173" formatCode="00000"/>
    <numFmt numFmtId="174" formatCode="0.00000"/>
    <numFmt numFmtId="175" formatCode="0.0000"/>
    <numFmt numFmtId="176" formatCode="0.000"/>
    <numFmt numFmtId="177" formatCode="0.0000000"/>
    <numFmt numFmtId="178" formatCode="0.000000"/>
    <numFmt numFmtId="179" formatCode="0.0"/>
  </numFmts>
  <fonts count="16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21.75"/>
      <name val="Arial"/>
      <family val="2"/>
    </font>
    <font>
      <sz val="21.75"/>
      <color indexed="10"/>
      <name val="Arial"/>
      <family val="2"/>
    </font>
    <font>
      <sz val="21.75"/>
      <color indexed="10"/>
      <name val="Math1"/>
      <family val="0"/>
    </font>
    <font>
      <sz val="20"/>
      <color indexed="10"/>
      <name val="Math1"/>
      <family val="0"/>
    </font>
    <font>
      <vertAlign val="subscript"/>
      <sz val="21.75"/>
      <color indexed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75"/>
      <color indexed="17"/>
      <name val="Math1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8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8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76" fontId="0" fillId="3" borderId="0" xfId="0" applyNumberFormat="1" applyFill="1" applyAlignment="1">
      <alignment/>
    </xf>
    <xf numFmtId="176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Sheet1!$H$3:$H$9</c:f>
              <c:numCache>
                <c:ptCount val="7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45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Sheet1!$G$3:$G$9</c:f>
              <c:numCache>
                <c:ptCount val="7"/>
                <c:pt idx="0">
                  <c:v>40</c:v>
                </c:pt>
                <c:pt idx="1">
                  <c:v>60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80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Sheet1!$P$2:$P$9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noFill/>
              </a:ln>
            </c:spPr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Sheet1!$G$41:$G$48</c:f>
              <c:numCache>
                <c:ptCount val="8"/>
                <c:pt idx="0">
                  <c:v>0</c:v>
                </c:pt>
                <c:pt idx="1">
                  <c:v>12.405345211581292</c:v>
                </c:pt>
                <c:pt idx="2">
                  <c:v>31.01336302895323</c:v>
                </c:pt>
                <c:pt idx="3">
                  <c:v>49.62138084632517</c:v>
                </c:pt>
                <c:pt idx="4">
                  <c:v>55.82405345211581</c:v>
                </c:pt>
                <c:pt idx="5">
                  <c:v>74.43207126948775</c:v>
                </c:pt>
                <c:pt idx="6">
                  <c:v>99.24276169265033</c:v>
                </c:pt>
                <c:pt idx="7">
                  <c:v>111.64810690423162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Sheet1!$G$27:$G$34</c:f>
              <c:numCache>
                <c:ptCount val="8"/>
                <c:pt idx="1">
                  <c:v>14.107142857142854</c:v>
                </c:pt>
                <c:pt idx="2">
                  <c:v>38.03571428571428</c:v>
                </c:pt>
                <c:pt idx="3">
                  <c:v>26.07142857142857</c:v>
                </c:pt>
                <c:pt idx="4">
                  <c:v>50</c:v>
                </c:pt>
                <c:pt idx="5">
                  <c:v>73.92857142857143</c:v>
                </c:pt>
                <c:pt idx="6">
                  <c:v>61.96428571428571</c:v>
                </c:pt>
                <c:pt idx="7">
                  <c:v>85.89285714285714</c:v>
                </c:pt>
              </c:numCache>
            </c:num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80</c:v>
                </c:pt>
                <c:pt idx="7">
                  <c:v>100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Sheet1!$P$2:$P$9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Sheet1!$AB$1</c:f>
              <c:strCache>
                <c:ptCount val="1"/>
                <c:pt idx="0">
                  <c:v>Ybar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Sheet1!$AB$2:$AB$9</c:f>
              <c:num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Sheet1!$AC$1</c:f>
              <c:strCache>
                <c:ptCount val="1"/>
                <c:pt idx="0">
                  <c:v>Xbar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Sheet1!$AC$2:$AC$9</c:f>
              <c:numCach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80</c:v>
                </c:pt>
                <c:pt idx="7">
                  <c:v>100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Sheet1!$F$1</c:f>
              <c:strCache>
                <c:ptCount val="1"/>
                <c:pt idx="0">
                  <c:v>E(Y)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Sheet1!$F$2:$F$9</c:f>
              <c:numCache>
                <c:ptCount val="8"/>
                <c:pt idx="0">
                  <c:v>40</c:v>
                </c:pt>
                <c:pt idx="1">
                  <c:v>46</c:v>
                </c:pt>
                <c:pt idx="2">
                  <c:v>55</c:v>
                </c:pt>
                <c:pt idx="3">
                  <c:v>64</c:v>
                </c:pt>
                <c:pt idx="4">
                  <c:v>67</c:v>
                </c:pt>
                <c:pt idx="5">
                  <c:v>76</c:v>
                </c:pt>
                <c:pt idx="6">
                  <c:v>88</c:v>
                </c:pt>
                <c:pt idx="7">
                  <c:v>94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crossBetween val="midCat"/>
        <c:dispUnits/>
      </c:valAx>
      <c:valAx>
        <c:axId val="20334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Sheet1!$H$3:$H$9</c:f>
              <c:numCache>
                <c:ptCount val="7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45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Sheet1!$G$3:$G$9</c:f>
              <c:numCache>
                <c:ptCount val="7"/>
                <c:pt idx="0">
                  <c:v>40</c:v>
                </c:pt>
                <c:pt idx="1">
                  <c:v>60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80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Sheet1!$P$2:$P$9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noFill/>
              </a:ln>
            </c:spPr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Sheet1!$G$41:$G$48</c:f>
              <c:numCache>
                <c:ptCount val="8"/>
                <c:pt idx="0">
                  <c:v>0</c:v>
                </c:pt>
                <c:pt idx="1">
                  <c:v>12.405345211581292</c:v>
                </c:pt>
                <c:pt idx="2">
                  <c:v>31.01336302895323</c:v>
                </c:pt>
                <c:pt idx="3">
                  <c:v>49.62138084632517</c:v>
                </c:pt>
                <c:pt idx="4">
                  <c:v>55.82405345211581</c:v>
                </c:pt>
                <c:pt idx="5">
                  <c:v>74.43207126948775</c:v>
                </c:pt>
                <c:pt idx="6">
                  <c:v>99.24276169265033</c:v>
                </c:pt>
                <c:pt idx="7">
                  <c:v>111.64810690423162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Sheet1!$P$1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Sheet1!$G$27:$G$34</c:f>
              <c:numCache>
                <c:ptCount val="8"/>
                <c:pt idx="1">
                  <c:v>14.107142857142854</c:v>
                </c:pt>
                <c:pt idx="2">
                  <c:v>38.03571428571428</c:v>
                </c:pt>
                <c:pt idx="3">
                  <c:v>26.07142857142857</c:v>
                </c:pt>
                <c:pt idx="4">
                  <c:v>50</c:v>
                </c:pt>
                <c:pt idx="5">
                  <c:v>73.92857142857143</c:v>
                </c:pt>
                <c:pt idx="6">
                  <c:v>61.96428571428571</c:v>
                </c:pt>
                <c:pt idx="7">
                  <c:v>85.89285714285714</c:v>
                </c:pt>
              </c:numCache>
            </c:num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80</c:v>
                </c:pt>
                <c:pt idx="7">
                  <c:v>100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Sheet1!$AB$1</c:f>
              <c:strCache>
                <c:ptCount val="1"/>
                <c:pt idx="0">
                  <c:v>Ybar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Sheet1!$H$2:$H$9</c:f>
              <c:numCache>
                <c:ptCount val="8"/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Sheet1!$AB$2:$AB$9</c:f>
              <c:num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Sheet1!$AC$1</c:f>
              <c:strCache>
                <c:ptCount val="1"/>
                <c:pt idx="0">
                  <c:v>Xbar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Sheet1!$AC$2:$AC$9</c:f>
              <c:numCach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80</c:v>
                </c:pt>
                <c:pt idx="7">
                  <c:v>100</c:v>
                </c:pt>
              </c:numCache>
            </c:numRef>
          </c:yVal>
          <c:smooth val="0"/>
        </c:ser>
        <c:ser>
          <c:idx val="2"/>
          <c:order val="6"/>
          <c:tx>
            <c:v>intercepto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(Sheet1!$B$2,Sheet1!$B$2)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(Sheet1!$B$2,Sheet1!$P$2)</c:f>
              <c:numCache>
                <c:ptCount val="2"/>
                <c:pt idx="0">
                  <c:v>0</c:v>
                </c:pt>
                <c:pt idx="1">
                  <c:v>36.16161616161616</c:v>
                </c:pt>
              </c:numCache>
            </c:numRef>
          </c:yVal>
          <c:smooth val="0"/>
        </c:ser>
        <c:ser>
          <c:idx val="5"/>
          <c:order val="7"/>
          <c:tx>
            <c:v>pendiente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(Sheet1!$B$10,Sheet1!$B$10)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(Sheet1!$P$2,Sheet1!$P$10)</c:f>
              <c:numCache>
                <c:ptCount val="2"/>
                <c:pt idx="0">
                  <c:v>36.16161616161616</c:v>
                </c:pt>
                <c:pt idx="1">
                  <c:v>103.83838383838383</c:v>
                </c:pt>
              </c:numCache>
            </c:numRef>
          </c:yVal>
          <c:smooth val="0"/>
        </c:ser>
        <c:ser>
          <c:idx val="8"/>
          <c:order val="8"/>
          <c:tx>
            <c:v>sin cambios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Sheet1!$B$2:$B$10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Sheet1!$E$2:$E$10</c:f>
              <c:numCache>
                <c:ptCount val="9"/>
                <c:pt idx="0">
                  <c:v>36.16161616161618</c:v>
                </c:pt>
                <c:pt idx="1">
                  <c:v>42.92929292929294</c:v>
                </c:pt>
                <c:pt idx="2">
                  <c:v>53.08080808080809</c:v>
                </c:pt>
                <c:pt idx="3">
                  <c:v>63.23232323232324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90.30303030303028</c:v>
                </c:pt>
                <c:pt idx="7">
                  <c:v>97.07070707070704</c:v>
                </c:pt>
                <c:pt idx="8">
                  <c:v>103.83838383838382</c:v>
                </c:pt>
              </c:numCache>
            </c:numRef>
          </c:yVal>
          <c:smooth val="0"/>
        </c:ser>
        <c:axId val="48792926"/>
        <c:axId val="36483151"/>
      </c:scatterChart>
      <c:valAx>
        <c:axId val="487929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</c:valAx>
      <c:valAx>
        <c:axId val="3648315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14" right="0.46" top="0.51" bottom="0.54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0.606</cdr:y>
    </cdr:from>
    <cdr:to>
      <cdr:x>0.089</cdr:x>
      <cdr:y>0.83875</cdr:y>
    </cdr:to>
    <cdr:sp>
      <cdr:nvSpPr>
        <cdr:cNvPr id="1" name="AutoShape 7"/>
        <cdr:cNvSpPr>
          <a:spLocks/>
        </cdr:cNvSpPr>
      </cdr:nvSpPr>
      <cdr:spPr>
        <a:xfrm>
          <a:off x="790575" y="3990975"/>
          <a:ext cx="104775" cy="15335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0.68075</cdr:y>
    </cdr:from>
    <cdr:to>
      <cdr:x>0.12575</cdr:x>
      <cdr:y>0.747</cdr:y>
    </cdr:to>
    <cdr:sp>
      <cdr:nvSpPr>
        <cdr:cNvPr id="2" name="TextBox 8"/>
        <cdr:cNvSpPr txBox="1">
          <a:spLocks noChangeArrowheads="1"/>
        </cdr:cNvSpPr>
      </cdr:nvSpPr>
      <cdr:spPr>
        <a:xfrm>
          <a:off x="962025" y="4486275"/>
          <a:ext cx="304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FF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0.10175</cdr:x>
      <cdr:y>0.647</cdr:y>
    </cdr:from>
    <cdr:to>
      <cdr:x>0.1245</cdr:x>
      <cdr:y>0.71325</cdr:y>
    </cdr:to>
    <cdr:sp>
      <cdr:nvSpPr>
        <cdr:cNvPr id="3" name="TextBox 10"/>
        <cdr:cNvSpPr txBox="1">
          <a:spLocks noChangeArrowheads="1"/>
        </cdr:cNvSpPr>
      </cdr:nvSpPr>
      <cdr:spPr>
        <a:xfrm>
          <a:off x="1028700" y="4257675"/>
          <a:ext cx="228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`</a:t>
          </a:r>
        </a:p>
      </cdr:txBody>
    </cdr:sp>
  </cdr:relSizeAnchor>
  <cdr:relSizeAnchor xmlns:cdr="http://schemas.openxmlformats.org/drawingml/2006/chartDrawing">
    <cdr:from>
      <cdr:x>0.615</cdr:x>
      <cdr:y>0.23975</cdr:y>
    </cdr:from>
    <cdr:to>
      <cdr:x>0.615</cdr:x>
      <cdr:y>0.32875</cdr:y>
    </cdr:to>
    <cdr:sp>
      <cdr:nvSpPr>
        <cdr:cNvPr id="4" name="AutoShape 14"/>
        <cdr:cNvSpPr>
          <a:spLocks/>
        </cdr:cNvSpPr>
      </cdr:nvSpPr>
      <cdr:spPr>
        <a:xfrm>
          <a:off x="6219825" y="1571625"/>
          <a:ext cx="0" cy="590550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0.22825</cdr:y>
    </cdr:from>
    <cdr:to>
      <cdr:x>0.7975</cdr:x>
      <cdr:y>0.30825</cdr:y>
    </cdr:to>
    <cdr:sp>
      <cdr:nvSpPr>
        <cdr:cNvPr id="5" name="AutoShape 16"/>
        <cdr:cNvSpPr>
          <a:spLocks/>
        </cdr:cNvSpPr>
      </cdr:nvSpPr>
      <cdr:spPr>
        <a:xfrm flipV="1">
          <a:off x="8067675" y="1495425"/>
          <a:ext cx="0" cy="523875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0.42325</cdr:y>
    </cdr:from>
    <cdr:to>
      <cdr:x>0.4325</cdr:x>
      <cdr:y>0.50875</cdr:y>
    </cdr:to>
    <cdr:sp>
      <cdr:nvSpPr>
        <cdr:cNvPr id="6" name="AutoShape 17"/>
        <cdr:cNvSpPr>
          <a:spLocks/>
        </cdr:cNvSpPr>
      </cdr:nvSpPr>
      <cdr:spPr>
        <a:xfrm flipV="1">
          <a:off x="4371975" y="2781300"/>
          <a:ext cx="0" cy="561975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0.44725</cdr:y>
    </cdr:from>
    <cdr:to>
      <cdr:x>0.297</cdr:x>
      <cdr:y>0.4875</cdr:y>
    </cdr:to>
    <cdr:sp>
      <cdr:nvSpPr>
        <cdr:cNvPr id="7" name="AutoShape 18"/>
        <cdr:cNvSpPr>
          <a:spLocks/>
        </cdr:cNvSpPr>
      </cdr:nvSpPr>
      <cdr:spPr>
        <a:xfrm>
          <a:off x="3000375" y="2943225"/>
          <a:ext cx="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0.174</cdr:y>
    </cdr:from>
    <cdr:to>
      <cdr:x>0.6975</cdr:x>
      <cdr:y>0.2505</cdr:y>
    </cdr:to>
    <cdr:sp>
      <cdr:nvSpPr>
        <cdr:cNvPr id="8" name="TextBox 24"/>
        <cdr:cNvSpPr txBox="1">
          <a:spLocks noChangeArrowheads="1"/>
        </cdr:cNvSpPr>
      </cdr:nvSpPr>
      <cdr:spPr>
        <a:xfrm>
          <a:off x="6657975" y="1143000"/>
          <a:ext cx="390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2175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0.6585</cdr:x>
      <cdr:y>0.14525</cdr:y>
    </cdr:from>
    <cdr:to>
      <cdr:x>0.68125</cdr:x>
      <cdr:y>0.2115</cdr:y>
    </cdr:to>
    <cdr:sp>
      <cdr:nvSpPr>
        <cdr:cNvPr id="9" name="TextBox 25"/>
        <cdr:cNvSpPr txBox="1">
          <a:spLocks noChangeArrowheads="1"/>
        </cdr:cNvSpPr>
      </cdr:nvSpPr>
      <cdr:spPr>
        <a:xfrm>
          <a:off x="6657975" y="952500"/>
          <a:ext cx="228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`</a:t>
          </a:r>
        </a:p>
      </cdr:txBody>
    </cdr:sp>
  </cdr:relSizeAnchor>
  <cdr:relSizeAnchor xmlns:cdr="http://schemas.openxmlformats.org/drawingml/2006/chartDrawing">
    <cdr:from>
      <cdr:x>0.616</cdr:x>
      <cdr:y>0.21275</cdr:y>
    </cdr:from>
    <cdr:to>
      <cdr:x>0.6585</cdr:x>
      <cdr:y>0.27925</cdr:y>
    </cdr:to>
    <cdr:sp>
      <cdr:nvSpPr>
        <cdr:cNvPr id="10" name="AutoShape 28"/>
        <cdr:cNvSpPr>
          <a:spLocks/>
        </cdr:cNvSpPr>
      </cdr:nvSpPr>
      <cdr:spPr>
        <a:xfrm flipV="1">
          <a:off x="6229350" y="1400175"/>
          <a:ext cx="428625" cy="438150"/>
        </a:xfrm>
        <a:prstGeom prst="curvedConnector3">
          <a:avLst>
            <a:gd name="adj1" fmla="val 0"/>
            <a:gd name="adj2" fmla="val 365986"/>
            <a:gd name="adj3" fmla="val -1481398"/>
          </a:avLst>
        </a:prstGeom>
        <a:noFill/>
        <a:ln w="9525" cmpd="sng">
          <a:solidFill>
            <a:srgbClr val="FF0000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0.66275</cdr:y>
    </cdr:from>
    <cdr:to>
      <cdr:x>0.0305</cdr:x>
      <cdr:y>0.729</cdr:y>
    </cdr:to>
    <cdr:sp>
      <cdr:nvSpPr>
        <cdr:cNvPr id="11" name="TextBox 30"/>
        <cdr:cNvSpPr txBox="1">
          <a:spLocks noChangeArrowheads="1"/>
        </cdr:cNvSpPr>
      </cdr:nvSpPr>
      <cdr:spPr>
        <a:xfrm>
          <a:off x="0" y="4362450"/>
          <a:ext cx="304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008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0.03</cdr:x>
      <cdr:y>0.57475</cdr:y>
    </cdr:from>
    <cdr:to>
      <cdr:x>0.07</cdr:x>
      <cdr:y>0.85025</cdr:y>
    </cdr:to>
    <cdr:sp>
      <cdr:nvSpPr>
        <cdr:cNvPr id="12" name="AutoShape 32"/>
        <cdr:cNvSpPr>
          <a:spLocks/>
        </cdr:cNvSpPr>
      </cdr:nvSpPr>
      <cdr:spPr>
        <a:xfrm>
          <a:off x="295275" y="3781425"/>
          <a:ext cx="409575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591300"/>
    <xdr:graphicFrame>
      <xdr:nvGraphicFramePr>
        <xdr:cNvPr id="1" name="Shape 1025"/>
        <xdr:cNvGraphicFramePr/>
      </xdr:nvGraphicFramePr>
      <xdr:xfrm>
        <a:off x="0" y="0"/>
        <a:ext cx="101250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12</xdr:row>
      <xdr:rowOff>9525</xdr:rowOff>
    </xdr:from>
    <xdr:to>
      <xdr:col>12</xdr:col>
      <xdr:colOff>428625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3990975" y="1962150"/>
          <a:ext cx="1323975" cy="3143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12</xdr:row>
      <xdr:rowOff>0</xdr:rowOff>
    </xdr:from>
    <xdr:to>
      <xdr:col>11</xdr:col>
      <xdr:colOff>352425</xdr:colOff>
      <xdr:row>14</xdr:row>
      <xdr:rowOff>9525</xdr:rowOff>
    </xdr:to>
    <xdr:sp>
      <xdr:nvSpPr>
        <xdr:cNvPr id="2" name="Line 6"/>
        <xdr:cNvSpPr>
          <a:spLocks/>
        </xdr:cNvSpPr>
      </xdr:nvSpPr>
      <xdr:spPr>
        <a:xfrm flipH="1">
          <a:off x="4000500" y="1952625"/>
          <a:ext cx="600075" cy="333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11</xdr:row>
      <xdr:rowOff>19050</xdr:rowOff>
    </xdr:from>
    <xdr:to>
      <xdr:col>8</xdr:col>
      <xdr:colOff>333375</xdr:colOff>
      <xdr:row>13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81275" y="1800225"/>
          <a:ext cx="466725" cy="4572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11</xdr:row>
      <xdr:rowOff>9525</xdr:rowOff>
    </xdr:from>
    <xdr:to>
      <xdr:col>8</xdr:col>
      <xdr:colOff>219075</xdr:colOff>
      <xdr:row>13</xdr:row>
      <xdr:rowOff>123825</xdr:rowOff>
    </xdr:to>
    <xdr:sp>
      <xdr:nvSpPr>
        <xdr:cNvPr id="4" name="Line 8"/>
        <xdr:cNvSpPr>
          <a:spLocks/>
        </xdr:cNvSpPr>
      </xdr:nvSpPr>
      <xdr:spPr>
        <a:xfrm>
          <a:off x="2257425" y="1790700"/>
          <a:ext cx="676275" cy="4476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13</xdr:row>
      <xdr:rowOff>9525</xdr:rowOff>
    </xdr:from>
    <xdr:to>
      <xdr:col>9</xdr:col>
      <xdr:colOff>400050</xdr:colOff>
      <xdr:row>13</xdr:row>
      <xdr:rowOff>152400</xdr:rowOff>
    </xdr:to>
    <xdr:sp>
      <xdr:nvSpPr>
        <xdr:cNvPr id="5" name="AutoShape 14"/>
        <xdr:cNvSpPr>
          <a:spLocks/>
        </xdr:cNvSpPr>
      </xdr:nvSpPr>
      <xdr:spPr>
        <a:xfrm>
          <a:off x="3048000" y="2124075"/>
          <a:ext cx="533400" cy="142875"/>
        </a:xfrm>
        <a:custGeom>
          <a:pathLst>
            <a:path h="17" w="56">
              <a:moveTo>
                <a:pt x="56" y="17"/>
              </a:moveTo>
              <a:cubicBezTo>
                <a:pt x="50" y="8"/>
                <a:pt x="44" y="0"/>
                <a:pt x="35" y="0"/>
              </a:cubicBezTo>
              <a:cubicBezTo>
                <a:pt x="26" y="0"/>
                <a:pt x="6" y="13"/>
                <a:pt x="0" y="16"/>
              </a:cubicBezTo>
            </a:path>
          </a:pathLst>
        </a:cu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133350</xdr:rowOff>
    </xdr:from>
    <xdr:to>
      <xdr:col>17</xdr:col>
      <xdr:colOff>0</xdr:colOff>
      <xdr:row>17</xdr:row>
      <xdr:rowOff>142875</xdr:rowOff>
    </xdr:to>
    <xdr:sp>
      <xdr:nvSpPr>
        <xdr:cNvPr id="6" name="AutoShape 15"/>
        <xdr:cNvSpPr>
          <a:spLocks/>
        </xdr:cNvSpPr>
      </xdr:nvSpPr>
      <xdr:spPr>
        <a:xfrm>
          <a:off x="3848100" y="2085975"/>
          <a:ext cx="4276725" cy="828675"/>
        </a:xfrm>
        <a:custGeom>
          <a:pathLst>
            <a:path h="92" w="527">
              <a:moveTo>
                <a:pt x="527" y="0"/>
              </a:moveTo>
              <a:cubicBezTo>
                <a:pt x="472" y="25"/>
                <a:pt x="418" y="50"/>
                <a:pt x="343" y="65"/>
              </a:cubicBezTo>
              <a:cubicBezTo>
                <a:pt x="268" y="80"/>
                <a:pt x="133" y="86"/>
                <a:pt x="76" y="89"/>
              </a:cubicBezTo>
              <a:cubicBezTo>
                <a:pt x="19" y="92"/>
                <a:pt x="12" y="87"/>
                <a:pt x="0" y="86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133350</xdr:rowOff>
    </xdr:from>
    <xdr:to>
      <xdr:col>10</xdr:col>
      <xdr:colOff>0</xdr:colOff>
      <xdr:row>17</xdr:row>
      <xdr:rowOff>0</xdr:rowOff>
    </xdr:to>
    <xdr:sp>
      <xdr:nvSpPr>
        <xdr:cNvPr id="7" name="AutoShape 16"/>
        <xdr:cNvSpPr>
          <a:spLocks/>
        </xdr:cNvSpPr>
      </xdr:nvSpPr>
      <xdr:spPr>
        <a:xfrm>
          <a:off x="3228975" y="2085975"/>
          <a:ext cx="381000" cy="685800"/>
        </a:xfrm>
        <a:custGeom>
          <a:pathLst>
            <a:path h="77" w="80">
              <a:moveTo>
                <a:pt x="80" y="0"/>
              </a:moveTo>
              <a:cubicBezTo>
                <a:pt x="60" y="0"/>
                <a:pt x="41" y="0"/>
                <a:pt x="28" y="13"/>
              </a:cubicBezTo>
              <a:cubicBezTo>
                <a:pt x="15" y="26"/>
                <a:pt x="5" y="67"/>
                <a:pt x="0" y="77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18</xdr:row>
      <xdr:rowOff>28575</xdr:rowOff>
    </xdr:from>
    <xdr:to>
      <xdr:col>18</xdr:col>
      <xdr:colOff>66675</xdr:colOff>
      <xdr:row>20</xdr:row>
      <xdr:rowOff>28575</xdr:rowOff>
    </xdr:to>
    <xdr:sp>
      <xdr:nvSpPr>
        <xdr:cNvPr id="8" name="AutoShape 18"/>
        <xdr:cNvSpPr>
          <a:spLocks/>
        </xdr:cNvSpPr>
      </xdr:nvSpPr>
      <xdr:spPr>
        <a:xfrm>
          <a:off x="3562350" y="2962275"/>
          <a:ext cx="5276850" cy="342900"/>
        </a:xfrm>
        <a:custGeom>
          <a:pathLst>
            <a:path h="34" w="588">
              <a:moveTo>
                <a:pt x="584" y="22"/>
              </a:moveTo>
              <a:cubicBezTo>
                <a:pt x="586" y="20"/>
                <a:pt x="588" y="18"/>
                <a:pt x="551" y="15"/>
              </a:cubicBezTo>
              <a:cubicBezTo>
                <a:pt x="514" y="12"/>
                <a:pt x="433" y="0"/>
                <a:pt x="363" y="2"/>
              </a:cubicBezTo>
              <a:cubicBezTo>
                <a:pt x="293" y="4"/>
                <a:pt x="188" y="26"/>
                <a:pt x="128" y="30"/>
              </a:cubicBezTo>
              <a:cubicBezTo>
                <a:pt x="68" y="34"/>
                <a:pt x="34" y="30"/>
                <a:pt x="0" y="27"/>
              </a:cubicBezTo>
            </a:path>
          </a:pathLst>
        </a:custGeom>
        <a:noFill/>
        <a:ln w="9525" cmpd="sng">
          <a:solidFill>
            <a:srgbClr val="000000"/>
          </a:solidFill>
          <a:prstDash val="lg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114300</xdr:rowOff>
    </xdr:from>
    <xdr:to>
      <xdr:col>22</xdr:col>
      <xdr:colOff>0</xdr:colOff>
      <xdr:row>25</xdr:row>
      <xdr:rowOff>85725</xdr:rowOff>
    </xdr:to>
    <xdr:sp>
      <xdr:nvSpPr>
        <xdr:cNvPr id="9" name="AutoShape 19"/>
        <xdr:cNvSpPr>
          <a:spLocks/>
        </xdr:cNvSpPr>
      </xdr:nvSpPr>
      <xdr:spPr>
        <a:xfrm>
          <a:off x="3867150" y="3219450"/>
          <a:ext cx="7458075" cy="981075"/>
        </a:xfrm>
        <a:custGeom>
          <a:pathLst>
            <a:path h="108" w="830">
              <a:moveTo>
                <a:pt x="830" y="0"/>
              </a:moveTo>
              <a:cubicBezTo>
                <a:pt x="803" y="38"/>
                <a:pt x="777" y="76"/>
                <a:pt x="674" y="92"/>
              </a:cubicBezTo>
              <a:cubicBezTo>
                <a:pt x="571" y="108"/>
                <a:pt x="312" y="106"/>
                <a:pt x="211" y="95"/>
              </a:cubicBezTo>
              <a:cubicBezTo>
                <a:pt x="110" y="84"/>
                <a:pt x="101" y="39"/>
                <a:pt x="66" y="26"/>
              </a:cubicBezTo>
              <a:cubicBezTo>
                <a:pt x="31" y="13"/>
                <a:pt x="15" y="15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prstDash val="lg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9525</xdr:rowOff>
    </xdr:from>
    <xdr:to>
      <xdr:col>14</xdr:col>
      <xdr:colOff>295275</xdr:colOff>
      <xdr:row>37</xdr:row>
      <xdr:rowOff>28575</xdr:rowOff>
    </xdr:to>
    <xdr:sp>
      <xdr:nvSpPr>
        <xdr:cNvPr id="10" name="AutoShape 20"/>
        <xdr:cNvSpPr>
          <a:spLocks/>
        </xdr:cNvSpPr>
      </xdr:nvSpPr>
      <xdr:spPr>
        <a:xfrm>
          <a:off x="3619500" y="1962150"/>
          <a:ext cx="2857500" cy="4162425"/>
        </a:xfrm>
        <a:custGeom>
          <a:pathLst>
            <a:path h="437" w="290">
              <a:moveTo>
                <a:pt x="290" y="0"/>
              </a:moveTo>
              <a:cubicBezTo>
                <a:pt x="288" y="11"/>
                <a:pt x="286" y="23"/>
                <a:pt x="259" y="84"/>
              </a:cubicBezTo>
              <a:cubicBezTo>
                <a:pt x="232" y="145"/>
                <a:pt x="172" y="307"/>
                <a:pt x="129" y="366"/>
              </a:cubicBezTo>
              <a:cubicBezTo>
                <a:pt x="86" y="425"/>
                <a:pt x="20" y="426"/>
                <a:pt x="0" y="43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12</xdr:row>
      <xdr:rowOff>9525</xdr:rowOff>
    </xdr:from>
    <xdr:to>
      <xdr:col>14</xdr:col>
      <xdr:colOff>200025</xdr:colOff>
      <xdr:row>14</xdr:row>
      <xdr:rowOff>85725</xdr:rowOff>
    </xdr:to>
    <xdr:sp>
      <xdr:nvSpPr>
        <xdr:cNvPr id="11" name="AutoShape 22"/>
        <xdr:cNvSpPr>
          <a:spLocks/>
        </xdr:cNvSpPr>
      </xdr:nvSpPr>
      <xdr:spPr>
        <a:xfrm>
          <a:off x="6067425" y="1962150"/>
          <a:ext cx="314325" cy="400050"/>
        </a:xfrm>
        <a:custGeom>
          <a:pathLst>
            <a:path h="42" w="30">
              <a:moveTo>
                <a:pt x="0" y="0"/>
              </a:moveTo>
              <a:cubicBezTo>
                <a:pt x="11" y="7"/>
                <a:pt x="22" y="14"/>
                <a:pt x="26" y="21"/>
              </a:cubicBezTo>
              <a:cubicBezTo>
                <a:pt x="30" y="28"/>
                <a:pt x="28" y="35"/>
                <a:pt x="26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49</xdr:row>
      <xdr:rowOff>152400</xdr:rowOff>
    </xdr:from>
    <xdr:to>
      <xdr:col>10</xdr:col>
      <xdr:colOff>447675</xdr:colOff>
      <xdr:row>53</xdr:row>
      <xdr:rowOff>9525</xdr:rowOff>
    </xdr:to>
    <xdr:sp>
      <xdr:nvSpPr>
        <xdr:cNvPr id="12" name="AutoShape 23"/>
        <xdr:cNvSpPr>
          <a:spLocks/>
        </xdr:cNvSpPr>
      </xdr:nvSpPr>
      <xdr:spPr>
        <a:xfrm>
          <a:off x="3514725" y="8229600"/>
          <a:ext cx="542925" cy="523875"/>
        </a:xfrm>
        <a:custGeom>
          <a:pathLst>
            <a:path h="55" w="49">
              <a:moveTo>
                <a:pt x="0" y="0"/>
              </a:moveTo>
              <a:cubicBezTo>
                <a:pt x="15" y="7"/>
                <a:pt x="31" y="14"/>
                <a:pt x="39" y="23"/>
              </a:cubicBezTo>
              <a:cubicBezTo>
                <a:pt x="47" y="32"/>
                <a:pt x="47" y="49"/>
                <a:pt x="49" y="5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51</xdr:row>
      <xdr:rowOff>9525</xdr:rowOff>
    </xdr:from>
    <xdr:to>
      <xdr:col>11</xdr:col>
      <xdr:colOff>304800</xdr:colOff>
      <xdr:row>54</xdr:row>
      <xdr:rowOff>76200</xdr:rowOff>
    </xdr:to>
    <xdr:sp>
      <xdr:nvSpPr>
        <xdr:cNvPr id="13" name="AutoShape 25"/>
        <xdr:cNvSpPr>
          <a:spLocks/>
        </xdr:cNvSpPr>
      </xdr:nvSpPr>
      <xdr:spPr>
        <a:xfrm>
          <a:off x="4219575" y="8410575"/>
          <a:ext cx="333375" cy="571500"/>
        </a:xfrm>
        <a:custGeom>
          <a:pathLst>
            <a:path h="60" w="33">
              <a:moveTo>
                <a:pt x="33" y="0"/>
              </a:moveTo>
              <a:cubicBezTo>
                <a:pt x="23" y="9"/>
                <a:pt x="14" y="19"/>
                <a:pt x="9" y="29"/>
              </a:cubicBezTo>
              <a:cubicBezTo>
                <a:pt x="4" y="39"/>
                <a:pt x="2" y="49"/>
                <a:pt x="0" y="60"/>
              </a:cubicBezTo>
            </a:path>
          </a:pathLst>
        </a:custGeom>
        <a:noFill/>
        <a:ln w="9525" cmpd="sng">
          <a:solidFill>
            <a:srgbClr val="FF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51</xdr:row>
      <xdr:rowOff>28575</xdr:rowOff>
    </xdr:from>
    <xdr:to>
      <xdr:col>10</xdr:col>
      <xdr:colOff>123825</xdr:colOff>
      <xdr:row>56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2876550" y="8429625"/>
          <a:ext cx="857250" cy="809625"/>
        </a:xfrm>
        <a:custGeom>
          <a:pathLst>
            <a:path h="85" w="75">
              <a:moveTo>
                <a:pt x="6" y="0"/>
              </a:moveTo>
              <a:cubicBezTo>
                <a:pt x="3" y="27"/>
                <a:pt x="0" y="54"/>
                <a:pt x="11" y="68"/>
              </a:cubicBezTo>
              <a:cubicBezTo>
                <a:pt x="22" y="82"/>
                <a:pt x="48" y="83"/>
                <a:pt x="75" y="8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43</xdr:row>
      <xdr:rowOff>9525</xdr:rowOff>
    </xdr:from>
    <xdr:to>
      <xdr:col>19</xdr:col>
      <xdr:colOff>228600</xdr:colOff>
      <xdr:row>58</xdr:row>
      <xdr:rowOff>66675</xdr:rowOff>
    </xdr:to>
    <xdr:sp>
      <xdr:nvSpPr>
        <xdr:cNvPr id="15" name="AutoShape 27"/>
        <xdr:cNvSpPr>
          <a:spLocks/>
        </xdr:cNvSpPr>
      </xdr:nvSpPr>
      <xdr:spPr>
        <a:xfrm>
          <a:off x="4276725" y="7096125"/>
          <a:ext cx="5353050" cy="2533650"/>
        </a:xfrm>
        <a:custGeom>
          <a:pathLst>
            <a:path h="261" w="558">
              <a:moveTo>
                <a:pt x="558" y="0"/>
              </a:moveTo>
              <a:cubicBezTo>
                <a:pt x="519" y="25"/>
                <a:pt x="481" y="51"/>
                <a:pt x="433" y="61"/>
              </a:cubicBezTo>
              <a:cubicBezTo>
                <a:pt x="385" y="71"/>
                <a:pt x="302" y="37"/>
                <a:pt x="267" y="63"/>
              </a:cubicBezTo>
              <a:cubicBezTo>
                <a:pt x="232" y="89"/>
                <a:pt x="255" y="186"/>
                <a:pt x="224" y="217"/>
              </a:cubicBezTo>
              <a:cubicBezTo>
                <a:pt x="193" y="248"/>
                <a:pt x="118" y="244"/>
                <a:pt x="81" y="251"/>
              </a:cubicBezTo>
              <a:cubicBezTo>
                <a:pt x="44" y="258"/>
                <a:pt x="14" y="259"/>
                <a:pt x="0" y="261"/>
              </a:cubicBezTo>
            </a:path>
          </a:pathLst>
        </a:custGeom>
        <a:noFill/>
        <a:ln w="9525" cmpd="sng">
          <a:solidFill>
            <a:srgbClr val="000000"/>
          </a:solidFill>
          <a:prstDash val="lg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13</xdr:row>
      <xdr:rowOff>9525</xdr:rowOff>
    </xdr:from>
    <xdr:to>
      <xdr:col>19</xdr:col>
      <xdr:colOff>0</xdr:colOff>
      <xdr:row>18</xdr:row>
      <xdr:rowOff>161925</xdr:rowOff>
    </xdr:to>
    <xdr:sp>
      <xdr:nvSpPr>
        <xdr:cNvPr id="16" name="AutoShape 28"/>
        <xdr:cNvSpPr>
          <a:spLocks/>
        </xdr:cNvSpPr>
      </xdr:nvSpPr>
      <xdr:spPr>
        <a:xfrm>
          <a:off x="3952875" y="2124075"/>
          <a:ext cx="5448300" cy="971550"/>
        </a:xfrm>
        <a:custGeom>
          <a:pathLst>
            <a:path h="107" w="716">
              <a:moveTo>
                <a:pt x="716" y="0"/>
              </a:moveTo>
              <a:cubicBezTo>
                <a:pt x="612" y="24"/>
                <a:pt x="508" y="49"/>
                <a:pt x="442" y="62"/>
              </a:cubicBezTo>
              <a:cubicBezTo>
                <a:pt x="376" y="75"/>
                <a:pt x="383" y="72"/>
                <a:pt x="322" y="79"/>
              </a:cubicBezTo>
              <a:cubicBezTo>
                <a:pt x="261" y="86"/>
                <a:pt x="132" y="99"/>
                <a:pt x="78" y="103"/>
              </a:cubicBezTo>
              <a:cubicBezTo>
                <a:pt x="24" y="107"/>
                <a:pt x="13" y="100"/>
                <a:pt x="0" y="100"/>
              </a:cubicBezTo>
            </a:path>
          </a:pathLst>
        </a:custGeom>
        <a:noFill/>
        <a:ln w="9525" cmpd="sng">
          <a:solidFill>
            <a:srgbClr val="FF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0.59075</cdr:y>
    </cdr:from>
    <cdr:to>
      <cdr:x>0.095</cdr:x>
      <cdr:y>0.815</cdr:y>
    </cdr:to>
    <cdr:sp>
      <cdr:nvSpPr>
        <cdr:cNvPr id="1" name="AutoShape 1"/>
        <cdr:cNvSpPr>
          <a:spLocks/>
        </cdr:cNvSpPr>
      </cdr:nvSpPr>
      <cdr:spPr>
        <a:xfrm>
          <a:off x="790575" y="3371850"/>
          <a:ext cx="95250" cy="12858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0.663</cdr:y>
    </cdr:from>
    <cdr:to>
      <cdr:x>0.13325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3781425"/>
          <a:ext cx="285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FF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0.10775</cdr:x>
      <cdr:y>0.6295</cdr:y>
    </cdr:from>
    <cdr:to>
      <cdr:x>0.1295</cdr:x>
      <cdr:y>0.69575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000125" y="3590925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`</a:t>
          </a:r>
        </a:p>
      </cdr:txBody>
    </cdr:sp>
  </cdr:relSizeAnchor>
  <cdr:relSizeAnchor xmlns:cdr="http://schemas.openxmlformats.org/drawingml/2006/chartDrawing">
    <cdr:from>
      <cdr:x>0.9445</cdr:x>
      <cdr:y>0.15175</cdr:y>
    </cdr:from>
    <cdr:to>
      <cdr:x>0.974</cdr:x>
      <cdr:y>0.5915</cdr:y>
    </cdr:to>
    <cdr:sp>
      <cdr:nvSpPr>
        <cdr:cNvPr id="4" name="AutoShape 13"/>
        <cdr:cNvSpPr>
          <a:spLocks/>
        </cdr:cNvSpPr>
      </cdr:nvSpPr>
      <cdr:spPr>
        <a:xfrm>
          <a:off x="8782050" y="866775"/>
          <a:ext cx="276225" cy="2514600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0.33725</cdr:y>
    </cdr:from>
    <cdr:to>
      <cdr:x>0.9535</cdr:x>
      <cdr:y>0.40675</cdr:y>
    </cdr:to>
    <cdr:sp>
      <cdr:nvSpPr>
        <cdr:cNvPr id="5" name="TextBox 14"/>
        <cdr:cNvSpPr txBox="1">
          <a:spLocks noChangeArrowheads="1"/>
        </cdr:cNvSpPr>
      </cdr:nvSpPr>
      <cdr:spPr>
        <a:xfrm>
          <a:off x="8181975" y="1924050"/>
          <a:ext cx="6858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FF0000"/>
              </a:solidFill>
            </a:rPr>
            <a:t>100b</a:t>
          </a:r>
        </a:p>
      </cdr:txBody>
    </cdr:sp>
  </cdr:relSizeAnchor>
  <cdr:relSizeAnchor xmlns:cdr="http://schemas.openxmlformats.org/drawingml/2006/chartDrawing">
    <cdr:from>
      <cdr:x>0.932</cdr:x>
      <cdr:y>0.29675</cdr:y>
    </cdr:from>
    <cdr:to>
      <cdr:x>0.95375</cdr:x>
      <cdr:y>0.363</cdr:y>
    </cdr:to>
    <cdr:sp>
      <cdr:nvSpPr>
        <cdr:cNvPr id="6" name="TextBox 15"/>
        <cdr:cNvSpPr txBox="1">
          <a:spLocks noChangeArrowheads="1"/>
        </cdr:cNvSpPr>
      </cdr:nvSpPr>
      <cdr:spPr>
        <a:xfrm>
          <a:off x="8667750" y="169545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`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zoomScale="75" zoomScaleNormal="75" workbookViewId="0" topLeftCell="A1">
      <selection activeCell="F1" sqref="F1:F11"/>
    </sheetView>
  </sheetViews>
  <sheetFormatPr defaultColWidth="9.140625" defaultRowHeight="12.75"/>
  <cols>
    <col min="1" max="2" width="4.140625" style="0" bestFit="1" customWidth="1"/>
    <col min="3" max="4" width="5.140625" style="0" bestFit="1" customWidth="1"/>
    <col min="5" max="6" width="5.7109375" style="0" customWidth="1"/>
    <col min="7" max="7" width="5.28125" style="0" customWidth="1"/>
    <col min="8" max="8" width="5.421875" style="0" customWidth="1"/>
    <col min="9" max="9" width="7.00390625" style="0" customWidth="1"/>
    <col min="10" max="10" width="6.421875" style="0" customWidth="1"/>
    <col min="11" max="12" width="9.57421875" style="0" bestFit="1" customWidth="1"/>
    <col min="13" max="16" width="9.7109375" style="0" bestFit="1" customWidth="1"/>
    <col min="17" max="17" width="9.7109375" style="0" customWidth="1"/>
    <col min="18" max="18" width="9.7109375" style="0" bestFit="1" customWidth="1"/>
    <col min="19" max="19" width="9.421875" style="0" customWidth="1"/>
    <col min="20" max="20" width="9.7109375" style="0" bestFit="1" customWidth="1"/>
    <col min="21" max="21" width="9.7109375" style="0" customWidth="1"/>
    <col min="22" max="22" width="9.421875" style="0" customWidth="1"/>
    <col min="23" max="24" width="9.7109375" style="0" customWidth="1"/>
    <col min="25" max="25" width="9.421875" style="0" bestFit="1" customWidth="1"/>
    <col min="26" max="29" width="9.28125" style="0" bestFit="1" customWidth="1"/>
  </cols>
  <sheetData>
    <row r="1" spans="1:29" s="30" customFormat="1" ht="12.75">
      <c r="A1" s="41" t="s">
        <v>2</v>
      </c>
      <c r="B1" s="41" t="s">
        <v>1</v>
      </c>
      <c r="C1" s="41" t="s">
        <v>93</v>
      </c>
      <c r="D1" s="42" t="s">
        <v>78</v>
      </c>
      <c r="E1" s="41" t="s">
        <v>11</v>
      </c>
      <c r="F1" s="41" t="s">
        <v>9</v>
      </c>
      <c r="G1" s="27" t="s">
        <v>2</v>
      </c>
      <c r="H1" s="27" t="s">
        <v>1</v>
      </c>
      <c r="I1" s="27" t="s">
        <v>0</v>
      </c>
      <c r="J1" s="27" t="s">
        <v>3</v>
      </c>
      <c r="K1" s="27" t="s">
        <v>76</v>
      </c>
      <c r="L1" s="27" t="s">
        <v>77</v>
      </c>
      <c r="M1" s="28" t="s">
        <v>4</v>
      </c>
      <c r="N1" s="28" t="s">
        <v>37</v>
      </c>
      <c r="O1" s="27" t="s">
        <v>78</v>
      </c>
      <c r="P1" s="27" t="s">
        <v>11</v>
      </c>
      <c r="Q1" s="27" t="s">
        <v>10</v>
      </c>
      <c r="R1" s="27" t="s">
        <v>79</v>
      </c>
      <c r="S1" s="29" t="s">
        <v>38</v>
      </c>
      <c r="T1" s="29" t="s">
        <v>80</v>
      </c>
      <c r="U1" s="29" t="s">
        <v>60</v>
      </c>
      <c r="V1" s="29" t="s">
        <v>61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7</v>
      </c>
      <c r="AC1" s="29" t="s">
        <v>8</v>
      </c>
    </row>
    <row r="2" spans="1:29" ht="12.75">
      <c r="A2" s="43"/>
      <c r="B2" s="43">
        <v>0</v>
      </c>
      <c r="C2" s="43"/>
      <c r="D2" s="43"/>
      <c r="E2" s="8">
        <f>$H$14+$J$14*B2</f>
        <v>36.16161616161618</v>
      </c>
      <c r="F2" s="44">
        <f aca="true" t="shared" si="0" ref="F2:F9">40+0.6*H2</f>
        <v>40</v>
      </c>
      <c r="G2" s="8">
        <v>0</v>
      </c>
      <c r="H2" s="8"/>
      <c r="I2" s="2"/>
      <c r="J2" s="2"/>
      <c r="K2" s="2"/>
      <c r="L2" s="2"/>
      <c r="M2" s="14"/>
      <c r="N2" s="14"/>
      <c r="O2" s="2"/>
      <c r="P2" s="8">
        <f>$I$15+$K$15*B2</f>
        <v>36.16161616161616</v>
      </c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2">
        <f>$G$11</f>
        <v>70</v>
      </c>
      <c r="AC2" s="2">
        <f>$H$11</f>
        <v>50</v>
      </c>
    </row>
    <row r="3" spans="1:29" ht="12.75">
      <c r="A3">
        <v>40</v>
      </c>
      <c r="B3">
        <v>10</v>
      </c>
      <c r="C3">
        <f>A3*B3</f>
        <v>400</v>
      </c>
      <c r="D3">
        <f>B3^2</f>
        <v>100</v>
      </c>
      <c r="E3" s="18">
        <f aca="true" t="shared" si="1" ref="E3:E9">$H$14+$J$14*B3</f>
        <v>42.92929292929294</v>
      </c>
      <c r="F3" s="45">
        <f t="shared" si="0"/>
        <v>46</v>
      </c>
      <c r="G3">
        <f aca="true" t="shared" si="2" ref="G3:G9">$G$14+$G$15*A3</f>
        <v>40</v>
      </c>
      <c r="H3">
        <f aca="true" t="shared" si="3" ref="H3:H9">$G$16+$G$17*B3</f>
        <v>10</v>
      </c>
      <c r="I3">
        <f>G3-G$11</f>
        <v>-30</v>
      </c>
      <c r="J3">
        <f aca="true" t="shared" si="4" ref="J3:J9">H3-H$11</f>
        <v>-40</v>
      </c>
      <c r="K3">
        <f>I3^2</f>
        <v>900</v>
      </c>
      <c r="L3">
        <f aca="true" t="shared" si="5" ref="L3:L9">J3^2</f>
        <v>1600</v>
      </c>
      <c r="M3" s="15">
        <f>I3*J3</f>
        <v>1200</v>
      </c>
      <c r="N3" s="15">
        <f aca="true" t="shared" si="6" ref="N3:N9">H3*G3</f>
        <v>400</v>
      </c>
      <c r="O3">
        <f aca="true" t="shared" si="7" ref="O3:O9">H3^2</f>
        <v>100</v>
      </c>
      <c r="P3">
        <f aca="true" t="shared" si="8" ref="P3:P9">$I$15+$K$15*H3</f>
        <v>42.92929292929293</v>
      </c>
      <c r="Q3">
        <f>P3-P$11</f>
        <v>-27.070707070707073</v>
      </c>
      <c r="R3">
        <f>Q3^2</f>
        <v>732.8231813080299</v>
      </c>
      <c r="S3">
        <f aca="true" t="shared" si="9" ref="S3:S9">G3-P3</f>
        <v>-2.9292929292929273</v>
      </c>
      <c r="T3">
        <f>S3^2</f>
        <v>8.580757065605539</v>
      </c>
      <c r="U3">
        <f aca="true" t="shared" si="10" ref="U3:U9">S3*H3</f>
        <v>-29.292929292929273</v>
      </c>
      <c r="V3">
        <f aca="true" t="shared" si="11" ref="V3:V9">S3*P3</f>
        <v>-125.75247423732263</v>
      </c>
      <c r="W3">
        <f aca="true" t="shared" si="12" ref="W3:W9">J3/$L$12</f>
        <v>-0.00808080808080808</v>
      </c>
      <c r="X3">
        <f>1/COUNT($H$3:$H$9)-W3*$H$11</f>
        <v>0.5468975468975469</v>
      </c>
      <c r="Y3">
        <f aca="true" t="shared" si="13" ref="Y3:Y9">W3*G3</f>
        <v>-0.3232323232323232</v>
      </c>
      <c r="Z3">
        <f aca="true" t="shared" si="14" ref="Z3:Z9">X3*G3</f>
        <v>21.875901875901874</v>
      </c>
      <c r="AA3">
        <f aca="true" t="shared" si="15" ref="AA3:AA9">W3*I3</f>
        <v>0.24242424242424243</v>
      </c>
      <c r="AB3">
        <f aca="true" t="shared" si="16" ref="AB3:AB9">$G$11</f>
        <v>70</v>
      </c>
      <c r="AC3">
        <f aca="true" t="shared" si="17" ref="AC3:AC9">$H$11</f>
        <v>50</v>
      </c>
    </row>
    <row r="4" spans="1:29" ht="12.75">
      <c r="A4">
        <v>60</v>
      </c>
      <c r="B4">
        <v>25</v>
      </c>
      <c r="C4">
        <f aca="true" t="shared" si="18" ref="C4:C9">A4*B4</f>
        <v>1500</v>
      </c>
      <c r="D4">
        <f aca="true" t="shared" si="19" ref="D4:D9">B4^2</f>
        <v>625</v>
      </c>
      <c r="E4" s="18">
        <f t="shared" si="1"/>
        <v>53.08080808080809</v>
      </c>
      <c r="F4" s="45">
        <f t="shared" si="0"/>
        <v>55</v>
      </c>
      <c r="G4">
        <f t="shared" si="2"/>
        <v>60</v>
      </c>
      <c r="H4">
        <f t="shared" si="3"/>
        <v>25</v>
      </c>
      <c r="I4">
        <f aca="true" t="shared" si="20" ref="I4:I9">G4-G$11</f>
        <v>-10</v>
      </c>
      <c r="J4">
        <f t="shared" si="4"/>
        <v>-25</v>
      </c>
      <c r="K4">
        <f aca="true" t="shared" si="21" ref="K4:K9">I4^2</f>
        <v>100</v>
      </c>
      <c r="L4">
        <f t="shared" si="5"/>
        <v>625</v>
      </c>
      <c r="M4" s="15">
        <f aca="true" t="shared" si="22" ref="M4:M9">I4*J4</f>
        <v>250</v>
      </c>
      <c r="N4" s="15">
        <f t="shared" si="6"/>
        <v>1500</v>
      </c>
      <c r="O4">
        <f t="shared" si="7"/>
        <v>625</v>
      </c>
      <c r="P4">
        <f t="shared" si="8"/>
        <v>53.08080808080808</v>
      </c>
      <c r="Q4">
        <f aca="true" t="shared" si="23" ref="Q4:Q9">P4-P$11</f>
        <v>-16.919191919191917</v>
      </c>
      <c r="R4">
        <f aca="true" t="shared" si="24" ref="R4:R9">Q4^2</f>
        <v>286.25905519844906</v>
      </c>
      <c r="S4">
        <f t="shared" si="9"/>
        <v>6.919191919191917</v>
      </c>
      <c r="T4">
        <f aca="true" t="shared" si="25" ref="T4:T9">S4^2</f>
        <v>47.875216814610724</v>
      </c>
      <c r="U4">
        <f t="shared" si="10"/>
        <v>172.97979797979792</v>
      </c>
      <c r="V4">
        <f t="shared" si="11"/>
        <v>367.2762983369043</v>
      </c>
      <c r="W4">
        <f t="shared" si="12"/>
        <v>-0.005050505050505051</v>
      </c>
      <c r="X4">
        <f aca="true" t="shared" si="26" ref="X4:X9">1/COUNT($H$3:$H$9)-W4*$H$11</f>
        <v>0.3953823953823954</v>
      </c>
      <c r="Y4">
        <f t="shared" si="13"/>
        <v>-0.30303030303030304</v>
      </c>
      <c r="Z4">
        <f t="shared" si="14"/>
        <v>23.722943722943725</v>
      </c>
      <c r="AA4">
        <f t="shared" si="15"/>
        <v>0.05050505050505051</v>
      </c>
      <c r="AB4">
        <f t="shared" si="16"/>
        <v>70</v>
      </c>
      <c r="AC4">
        <f t="shared" si="17"/>
        <v>50</v>
      </c>
    </row>
    <row r="5" spans="1:29" ht="12.75">
      <c r="A5">
        <v>50</v>
      </c>
      <c r="B5">
        <v>40</v>
      </c>
      <c r="C5">
        <f t="shared" si="18"/>
        <v>2000</v>
      </c>
      <c r="D5">
        <f t="shared" si="19"/>
        <v>1600</v>
      </c>
      <c r="E5" s="18">
        <f t="shared" si="1"/>
        <v>63.23232323232324</v>
      </c>
      <c r="F5" s="45">
        <f t="shared" si="0"/>
        <v>64</v>
      </c>
      <c r="G5">
        <f t="shared" si="2"/>
        <v>50</v>
      </c>
      <c r="H5">
        <f t="shared" si="3"/>
        <v>40</v>
      </c>
      <c r="I5">
        <f t="shared" si="20"/>
        <v>-20</v>
      </c>
      <c r="J5">
        <f t="shared" si="4"/>
        <v>-10</v>
      </c>
      <c r="K5">
        <f t="shared" si="21"/>
        <v>400</v>
      </c>
      <c r="L5">
        <f t="shared" si="5"/>
        <v>100</v>
      </c>
      <c r="M5" s="15">
        <f t="shared" si="22"/>
        <v>200</v>
      </c>
      <c r="N5" s="15">
        <f t="shared" si="6"/>
        <v>2000</v>
      </c>
      <c r="O5">
        <f t="shared" si="7"/>
        <v>1600</v>
      </c>
      <c r="P5">
        <f t="shared" si="8"/>
        <v>63.23232323232323</v>
      </c>
      <c r="Q5">
        <f t="shared" si="23"/>
        <v>-6.767676767676768</v>
      </c>
      <c r="R5">
        <f t="shared" si="24"/>
        <v>45.80144883175187</v>
      </c>
      <c r="S5">
        <f t="shared" si="9"/>
        <v>-13.232323232323232</v>
      </c>
      <c r="T5">
        <f t="shared" si="25"/>
        <v>175.09437812468113</v>
      </c>
      <c r="U5">
        <f t="shared" si="10"/>
        <v>-529.2929292929293</v>
      </c>
      <c r="V5">
        <f t="shared" si="11"/>
        <v>-836.7105397408427</v>
      </c>
      <c r="W5">
        <f t="shared" si="12"/>
        <v>-0.00202020202020202</v>
      </c>
      <c r="X5">
        <f t="shared" si="26"/>
        <v>0.24386724386724384</v>
      </c>
      <c r="Y5">
        <f t="shared" si="13"/>
        <v>-0.10101010101010101</v>
      </c>
      <c r="Z5">
        <f t="shared" si="14"/>
        <v>12.193362193362193</v>
      </c>
      <c r="AA5">
        <f t="shared" si="15"/>
        <v>0.0404040404040404</v>
      </c>
      <c r="AB5">
        <f t="shared" si="16"/>
        <v>70</v>
      </c>
      <c r="AC5">
        <f t="shared" si="17"/>
        <v>50</v>
      </c>
    </row>
    <row r="6" spans="1:29" ht="12.75">
      <c r="A6">
        <v>70</v>
      </c>
      <c r="B6">
        <v>45</v>
      </c>
      <c r="C6">
        <f t="shared" si="18"/>
        <v>3150</v>
      </c>
      <c r="D6">
        <f t="shared" si="19"/>
        <v>2025</v>
      </c>
      <c r="E6" s="18">
        <f t="shared" si="1"/>
        <v>66.61616161616162</v>
      </c>
      <c r="F6" s="45">
        <f t="shared" si="0"/>
        <v>67</v>
      </c>
      <c r="G6">
        <f t="shared" si="2"/>
        <v>70</v>
      </c>
      <c r="H6">
        <f t="shared" si="3"/>
        <v>45</v>
      </c>
      <c r="I6">
        <f t="shared" si="20"/>
        <v>0</v>
      </c>
      <c r="J6">
        <f t="shared" si="4"/>
        <v>-5</v>
      </c>
      <c r="K6">
        <f t="shared" si="21"/>
        <v>0</v>
      </c>
      <c r="L6">
        <f t="shared" si="5"/>
        <v>25</v>
      </c>
      <c r="M6" s="15">
        <f t="shared" si="22"/>
        <v>0</v>
      </c>
      <c r="N6" s="15">
        <f t="shared" si="6"/>
        <v>3150</v>
      </c>
      <c r="O6">
        <f t="shared" si="7"/>
        <v>2025</v>
      </c>
      <c r="P6">
        <f t="shared" si="8"/>
        <v>66.61616161616162</v>
      </c>
      <c r="Q6">
        <f t="shared" si="23"/>
        <v>-3.3838383838383805</v>
      </c>
      <c r="R6">
        <f t="shared" si="24"/>
        <v>11.450362207937943</v>
      </c>
      <c r="S6">
        <f t="shared" si="9"/>
        <v>3.3838383838383805</v>
      </c>
      <c r="T6">
        <f t="shared" si="25"/>
        <v>11.450362207937943</v>
      </c>
      <c r="U6">
        <f t="shared" si="10"/>
        <v>152.27272727272714</v>
      </c>
      <c r="V6">
        <f t="shared" si="11"/>
        <v>225.41832466074868</v>
      </c>
      <c r="W6">
        <f t="shared" si="12"/>
        <v>-0.00101010101010101</v>
      </c>
      <c r="X6">
        <f t="shared" si="26"/>
        <v>0.19336219336219335</v>
      </c>
      <c r="Y6">
        <f t="shared" si="13"/>
        <v>-0.0707070707070707</v>
      </c>
      <c r="Z6">
        <f t="shared" si="14"/>
        <v>13.535353535353535</v>
      </c>
      <c r="AA6">
        <f t="shared" si="15"/>
        <v>0</v>
      </c>
      <c r="AB6">
        <f t="shared" si="16"/>
        <v>70</v>
      </c>
      <c r="AC6">
        <f t="shared" si="17"/>
        <v>50</v>
      </c>
    </row>
    <row r="7" spans="1:29" ht="12.75">
      <c r="A7">
        <v>90</v>
      </c>
      <c r="B7">
        <v>60</v>
      </c>
      <c r="C7">
        <f t="shared" si="18"/>
        <v>5400</v>
      </c>
      <c r="D7">
        <f t="shared" si="19"/>
        <v>3600</v>
      </c>
      <c r="E7" s="18">
        <f t="shared" si="1"/>
        <v>76.76767676767676</v>
      </c>
      <c r="F7" s="45">
        <f t="shared" si="0"/>
        <v>76</v>
      </c>
      <c r="G7">
        <f t="shared" si="2"/>
        <v>90</v>
      </c>
      <c r="H7">
        <f t="shared" si="3"/>
        <v>60</v>
      </c>
      <c r="I7">
        <f t="shared" si="20"/>
        <v>20</v>
      </c>
      <c r="J7">
        <f t="shared" si="4"/>
        <v>10</v>
      </c>
      <c r="K7">
        <f t="shared" si="21"/>
        <v>400</v>
      </c>
      <c r="L7">
        <f t="shared" si="5"/>
        <v>100</v>
      </c>
      <c r="M7" s="15">
        <f t="shared" si="22"/>
        <v>200</v>
      </c>
      <c r="N7" s="15">
        <f t="shared" si="6"/>
        <v>5400</v>
      </c>
      <c r="O7">
        <f t="shared" si="7"/>
        <v>3600</v>
      </c>
      <c r="P7">
        <f t="shared" si="8"/>
        <v>76.76767676767676</v>
      </c>
      <c r="Q7">
        <f t="shared" si="23"/>
        <v>6.767676767676761</v>
      </c>
      <c r="R7">
        <f t="shared" si="24"/>
        <v>45.80144883175177</v>
      </c>
      <c r="S7">
        <f t="shared" si="9"/>
        <v>13.232323232323239</v>
      </c>
      <c r="T7">
        <f t="shared" si="25"/>
        <v>175.09437812468133</v>
      </c>
      <c r="U7">
        <f t="shared" si="10"/>
        <v>793.9393939393943</v>
      </c>
      <c r="V7">
        <f t="shared" si="11"/>
        <v>1015.8147127844102</v>
      </c>
      <c r="W7">
        <f t="shared" si="12"/>
        <v>0.00202020202020202</v>
      </c>
      <c r="X7">
        <f t="shared" si="26"/>
        <v>0.04184704184704184</v>
      </c>
      <c r="Y7">
        <f t="shared" si="13"/>
        <v>0.18181818181818182</v>
      </c>
      <c r="Z7">
        <f t="shared" si="14"/>
        <v>3.7662337662337655</v>
      </c>
      <c r="AA7">
        <f t="shared" si="15"/>
        <v>0.0404040404040404</v>
      </c>
      <c r="AB7">
        <f t="shared" si="16"/>
        <v>70</v>
      </c>
      <c r="AC7">
        <f t="shared" si="17"/>
        <v>50</v>
      </c>
    </row>
    <row r="8" spans="1:29" ht="12.75">
      <c r="A8">
        <v>80</v>
      </c>
      <c r="B8">
        <v>80</v>
      </c>
      <c r="C8">
        <f t="shared" si="18"/>
        <v>6400</v>
      </c>
      <c r="D8">
        <f t="shared" si="19"/>
        <v>6400</v>
      </c>
      <c r="E8" s="18">
        <f t="shared" si="1"/>
        <v>90.30303030303028</v>
      </c>
      <c r="F8" s="45">
        <f t="shared" si="0"/>
        <v>88</v>
      </c>
      <c r="G8">
        <f t="shared" si="2"/>
        <v>80</v>
      </c>
      <c r="H8">
        <f t="shared" si="3"/>
        <v>80</v>
      </c>
      <c r="I8">
        <f t="shared" si="20"/>
        <v>10</v>
      </c>
      <c r="J8">
        <f t="shared" si="4"/>
        <v>30</v>
      </c>
      <c r="K8">
        <f t="shared" si="21"/>
        <v>100</v>
      </c>
      <c r="L8">
        <f t="shared" si="5"/>
        <v>900</v>
      </c>
      <c r="M8" s="15">
        <f t="shared" si="22"/>
        <v>300</v>
      </c>
      <c r="N8" s="15">
        <f t="shared" si="6"/>
        <v>6400</v>
      </c>
      <c r="O8">
        <f t="shared" si="7"/>
        <v>6400</v>
      </c>
      <c r="P8">
        <f t="shared" si="8"/>
        <v>90.30303030303031</v>
      </c>
      <c r="Q8">
        <f t="shared" si="23"/>
        <v>20.30303030303031</v>
      </c>
      <c r="R8">
        <f t="shared" si="24"/>
        <v>412.2130394857671</v>
      </c>
      <c r="S8">
        <f t="shared" si="9"/>
        <v>-10.303030303030312</v>
      </c>
      <c r="T8">
        <f t="shared" si="25"/>
        <v>106.15243342516088</v>
      </c>
      <c r="U8">
        <f t="shared" si="10"/>
        <v>-824.2424242424249</v>
      </c>
      <c r="V8">
        <f t="shared" si="11"/>
        <v>-930.3948576675858</v>
      </c>
      <c r="W8">
        <f t="shared" si="12"/>
        <v>0.006060606060606061</v>
      </c>
      <c r="X8">
        <f t="shared" si="26"/>
        <v>-0.1601731601731602</v>
      </c>
      <c r="Y8">
        <f t="shared" si="13"/>
        <v>0.48484848484848486</v>
      </c>
      <c r="Z8">
        <f t="shared" si="14"/>
        <v>-12.813852813852815</v>
      </c>
      <c r="AA8">
        <f t="shared" si="15"/>
        <v>0.06060606060606061</v>
      </c>
      <c r="AB8">
        <f t="shared" si="16"/>
        <v>70</v>
      </c>
      <c r="AC8">
        <f t="shared" si="17"/>
        <v>50</v>
      </c>
    </row>
    <row r="9" spans="1:29" ht="12.75">
      <c r="A9" s="2">
        <v>100</v>
      </c>
      <c r="B9" s="2">
        <v>90</v>
      </c>
      <c r="C9" s="2">
        <f t="shared" si="18"/>
        <v>9000</v>
      </c>
      <c r="D9" s="2">
        <f t="shared" si="19"/>
        <v>8100</v>
      </c>
      <c r="E9" s="51">
        <f t="shared" si="1"/>
        <v>97.07070707070704</v>
      </c>
      <c r="F9" s="44">
        <f t="shared" si="0"/>
        <v>94</v>
      </c>
      <c r="G9" s="2">
        <f t="shared" si="2"/>
        <v>100</v>
      </c>
      <c r="H9" s="2">
        <f t="shared" si="3"/>
        <v>90</v>
      </c>
      <c r="I9" s="2">
        <f t="shared" si="20"/>
        <v>30</v>
      </c>
      <c r="J9" s="2">
        <f t="shared" si="4"/>
        <v>40</v>
      </c>
      <c r="K9" s="2">
        <f t="shared" si="21"/>
        <v>900</v>
      </c>
      <c r="L9" s="2">
        <f t="shared" si="5"/>
        <v>1600</v>
      </c>
      <c r="M9" s="14">
        <f t="shared" si="22"/>
        <v>1200</v>
      </c>
      <c r="N9" s="14">
        <f t="shared" si="6"/>
        <v>9000</v>
      </c>
      <c r="O9" s="2">
        <f t="shared" si="7"/>
        <v>8100</v>
      </c>
      <c r="P9" s="2">
        <f t="shared" si="8"/>
        <v>97.07070707070707</v>
      </c>
      <c r="Q9" s="2">
        <f t="shared" si="23"/>
        <v>27.070707070707073</v>
      </c>
      <c r="R9" s="2">
        <f t="shared" si="24"/>
        <v>732.8231813080299</v>
      </c>
      <c r="S9" s="2">
        <f t="shared" si="9"/>
        <v>2.9292929292929273</v>
      </c>
      <c r="T9" s="2">
        <f t="shared" si="25"/>
        <v>8.580757065605539</v>
      </c>
      <c r="U9" s="2">
        <f t="shared" si="10"/>
        <v>263.63636363636346</v>
      </c>
      <c r="V9" s="2">
        <f t="shared" si="11"/>
        <v>284.3485358636872</v>
      </c>
      <c r="W9" s="2">
        <f t="shared" si="12"/>
        <v>0.00808080808080808</v>
      </c>
      <c r="X9" s="2">
        <f t="shared" si="26"/>
        <v>-0.2611832611832612</v>
      </c>
      <c r="Y9" s="2">
        <f t="shared" si="13"/>
        <v>0.8080808080808081</v>
      </c>
      <c r="Z9" s="2">
        <f t="shared" si="14"/>
        <v>-26.118326118326117</v>
      </c>
      <c r="AA9" s="2">
        <f t="shared" si="15"/>
        <v>0.24242424242424243</v>
      </c>
      <c r="AB9" s="2">
        <f t="shared" si="16"/>
        <v>70</v>
      </c>
      <c r="AC9" s="2">
        <f t="shared" si="17"/>
        <v>50</v>
      </c>
    </row>
    <row r="10" spans="1:29" ht="12.75">
      <c r="A10" s="43"/>
      <c r="B10" s="43">
        <v>100</v>
      </c>
      <c r="C10" s="43"/>
      <c r="D10" s="43"/>
      <c r="E10" s="52">
        <f>$H$14+$J$14*B10</f>
        <v>103.83838383838382</v>
      </c>
      <c r="F10" s="45"/>
      <c r="M10" s="15"/>
      <c r="N10" s="15"/>
      <c r="P10" s="8">
        <f>$I$15+$K$15*B10</f>
        <v>103.83838383838383</v>
      </c>
      <c r="Y10" s="2"/>
      <c r="Z10" s="2"/>
      <c r="AA10" s="2"/>
      <c r="AB10" s="22"/>
      <c r="AC10" s="22"/>
    </row>
    <row r="11" spans="1:27" ht="12.75">
      <c r="A11" s="1">
        <f aca="true" t="shared" si="27" ref="A11:F11">AVERAGE(A3:A9)</f>
        <v>70</v>
      </c>
      <c r="B11" s="1">
        <f t="shared" si="27"/>
        <v>50</v>
      </c>
      <c r="C11" s="53">
        <f t="shared" si="27"/>
        <v>3978.5714285714284</v>
      </c>
      <c r="D11" s="53">
        <f t="shared" si="27"/>
        <v>3207.1428571428573</v>
      </c>
      <c r="E11" s="48">
        <f t="shared" si="27"/>
        <v>70</v>
      </c>
      <c r="F11" s="46">
        <f t="shared" si="27"/>
        <v>70</v>
      </c>
      <c r="G11" s="9">
        <f aca="true" t="shared" si="28" ref="G11:R11">AVERAGE(G3:G9)</f>
        <v>70</v>
      </c>
      <c r="H11" s="9">
        <f t="shared" si="28"/>
        <v>50</v>
      </c>
      <c r="I11" s="1">
        <f t="shared" si="28"/>
        <v>0</v>
      </c>
      <c r="J11" s="1">
        <f t="shared" si="28"/>
        <v>0</v>
      </c>
      <c r="K11" s="11">
        <f t="shared" si="28"/>
        <v>400</v>
      </c>
      <c r="L11" s="10">
        <f t="shared" si="28"/>
        <v>707.1428571428571</v>
      </c>
      <c r="M11" s="17">
        <f t="shared" si="28"/>
        <v>478.57142857142856</v>
      </c>
      <c r="N11" s="16">
        <f>AVERAGE(N3:N9)</f>
        <v>3978.5714285714284</v>
      </c>
      <c r="O11" s="1">
        <f>AVERAGE(O3:O9)</f>
        <v>3207.1428571428573</v>
      </c>
      <c r="P11" s="1">
        <f t="shared" si="28"/>
        <v>70</v>
      </c>
      <c r="Q11" s="1">
        <f t="shared" si="28"/>
        <v>1.0150610510858574E-15</v>
      </c>
      <c r="R11" s="11">
        <f t="shared" si="28"/>
        <v>323.8816738816739</v>
      </c>
      <c r="S11" s="1"/>
      <c r="T11" s="1"/>
      <c r="U11" s="1"/>
      <c r="V11" s="1"/>
      <c r="W11" s="1"/>
      <c r="X11" s="1"/>
      <c r="Y11" s="1"/>
      <c r="Z11" s="1"/>
      <c r="AA11" s="1"/>
    </row>
    <row r="12" spans="11:27" ht="13.5" thickBot="1">
      <c r="K12" s="24">
        <f>SUM(K3:K9)</f>
        <v>2800</v>
      </c>
      <c r="L12" s="23">
        <f>SUM(L3:L9)</f>
        <v>4950</v>
      </c>
      <c r="M12" s="23">
        <f>SUM(M3:M9)</f>
        <v>3350</v>
      </c>
      <c r="N12">
        <f>SUM(N3:N9)</f>
        <v>27850</v>
      </c>
      <c r="O12">
        <f>SUM(O3:O9)</f>
        <v>22450</v>
      </c>
      <c r="R12" s="24">
        <f>SUM(R3:R9)</f>
        <v>2267.1717171717173</v>
      </c>
      <c r="S12" s="7">
        <f aca="true" t="shared" si="29" ref="S12:AA12">SUM(S3:S9)</f>
        <v>-7.105427357601002E-15</v>
      </c>
      <c r="T12" s="25">
        <f t="shared" si="29"/>
        <v>532.828282828283</v>
      </c>
      <c r="U12" s="7">
        <f t="shared" si="29"/>
        <v>-7.389644451905042E-13</v>
      </c>
      <c r="V12" s="7">
        <f t="shared" si="29"/>
        <v>-9.094947017729282E-13</v>
      </c>
      <c r="W12" s="7">
        <f t="shared" si="29"/>
        <v>0</v>
      </c>
      <c r="X12" s="7">
        <f t="shared" si="29"/>
        <v>1</v>
      </c>
      <c r="Y12" s="7">
        <f t="shared" si="29"/>
        <v>0.6767676767676768</v>
      </c>
      <c r="Z12" s="7">
        <f t="shared" si="29"/>
        <v>36.16161616161616</v>
      </c>
      <c r="AA12" s="7">
        <f t="shared" si="29"/>
        <v>0.6767676767676767</v>
      </c>
    </row>
    <row r="13" spans="2:28" ht="12.75">
      <c r="B13" s="22"/>
      <c r="C13" s="22"/>
      <c r="D13" s="22"/>
      <c r="F13" s="36" t="s">
        <v>92</v>
      </c>
      <c r="G13" s="37"/>
      <c r="K13" s="24" t="s">
        <v>66</v>
      </c>
      <c r="R13" s="24" t="s">
        <v>65</v>
      </c>
      <c r="S13" s="7"/>
      <c r="T13" s="26" t="s">
        <v>67</v>
      </c>
      <c r="U13" s="7"/>
      <c r="V13" s="7"/>
      <c r="W13" s="7"/>
      <c r="X13" s="7"/>
      <c r="Y13" s="7"/>
      <c r="Z13" s="7"/>
      <c r="AA13" s="7"/>
      <c r="AB13" s="7"/>
    </row>
    <row r="14" spans="2:10" ht="12.75">
      <c r="B14" s="22"/>
      <c r="C14" s="22"/>
      <c r="D14" s="22"/>
      <c r="F14" s="32" t="s">
        <v>91</v>
      </c>
      <c r="G14" s="33">
        <v>0</v>
      </c>
      <c r="H14" s="40">
        <f>A11-J14*B11</f>
        <v>36.16161616161618</v>
      </c>
      <c r="J14" s="40">
        <f>(C11-A11*B11)/(D11-B11^2)</f>
        <v>0.6767676767676764</v>
      </c>
    </row>
    <row r="15" spans="2:12" ht="12.75">
      <c r="B15" s="22"/>
      <c r="C15" s="22"/>
      <c r="D15" s="22"/>
      <c r="F15" s="38" t="s">
        <v>89</v>
      </c>
      <c r="G15" s="39">
        <v>1</v>
      </c>
      <c r="H15" s="31" t="s">
        <v>6</v>
      </c>
      <c r="I15" s="55">
        <f>G11-K15*H11</f>
        <v>36.16161616161616</v>
      </c>
      <c r="J15" s="31" t="s">
        <v>5</v>
      </c>
      <c r="K15" s="54">
        <f>M11/L11</f>
        <v>0.6767676767676768</v>
      </c>
      <c r="L15" t="s">
        <v>59</v>
      </c>
    </row>
    <row r="16" spans="2:12" ht="12.75">
      <c r="B16" s="22"/>
      <c r="C16" s="22"/>
      <c r="D16" s="22"/>
      <c r="F16" s="32" t="s">
        <v>90</v>
      </c>
      <c r="G16" s="33">
        <v>0</v>
      </c>
      <c r="J16" s="31" t="s">
        <v>5</v>
      </c>
      <c r="K16" s="50">
        <f>(N11-H11*G11)/(O11-H11^2)</f>
        <v>0.6767676767676764</v>
      </c>
      <c r="L16" t="s">
        <v>94</v>
      </c>
    </row>
    <row r="17" spans="6:12" ht="13.5" thickBot="1">
      <c r="F17" s="34" t="s">
        <v>88</v>
      </c>
      <c r="G17" s="35">
        <v>1</v>
      </c>
      <c r="J17" s="31" t="s">
        <v>5</v>
      </c>
      <c r="K17" s="50">
        <f>S20*SQRT(K11)/SQRT(L11)</f>
        <v>0.6767676767676768</v>
      </c>
      <c r="L17" t="s">
        <v>50</v>
      </c>
    </row>
    <row r="18" spans="8:24" ht="12.75">
      <c r="H18" s="31" t="s">
        <v>87</v>
      </c>
      <c r="I18" s="12">
        <f>R11/K11</f>
        <v>0.8097041847041848</v>
      </c>
      <c r="J18" t="s">
        <v>52</v>
      </c>
      <c r="O18" t="s">
        <v>12</v>
      </c>
      <c r="R18" s="5" t="s">
        <v>48</v>
      </c>
      <c r="S18" s="5" t="s">
        <v>46</v>
      </c>
      <c r="T18" s="5" t="s">
        <v>47</v>
      </c>
      <c r="V18" s="5" t="s">
        <v>75</v>
      </c>
      <c r="W18" s="5" t="s">
        <v>46</v>
      </c>
      <c r="X18" s="5" t="s">
        <v>47</v>
      </c>
    </row>
    <row r="19" spans="8:24" ht="13.5" thickBot="1">
      <c r="H19" s="31" t="s">
        <v>87</v>
      </c>
      <c r="I19" s="12">
        <f>1-T12/K12</f>
        <v>0.8097041847041846</v>
      </c>
      <c r="J19" t="s">
        <v>51</v>
      </c>
      <c r="R19" s="3" t="s">
        <v>46</v>
      </c>
      <c r="S19" s="3">
        <v>1</v>
      </c>
      <c r="T19" s="3"/>
      <c r="V19" s="3" t="s">
        <v>46</v>
      </c>
      <c r="W19" s="3">
        <v>1</v>
      </c>
      <c r="X19" s="3"/>
    </row>
    <row r="20" spans="8:24" ht="13.5" thickBot="1">
      <c r="H20" s="31" t="s">
        <v>87</v>
      </c>
      <c r="I20" s="49">
        <f>S20^2</f>
        <v>0.8097041847041848</v>
      </c>
      <c r="J20" t="s">
        <v>85</v>
      </c>
      <c r="O20" s="6" t="s">
        <v>13</v>
      </c>
      <c r="P20" s="6"/>
      <c r="R20" s="4" t="s">
        <v>47</v>
      </c>
      <c r="S20" s="4">
        <v>0.8998356431616747</v>
      </c>
      <c r="T20" s="4">
        <v>1</v>
      </c>
      <c r="V20" s="4" t="s">
        <v>47</v>
      </c>
      <c r="W20" s="4">
        <v>0.8998356431616747</v>
      </c>
      <c r="X20" s="4">
        <v>1</v>
      </c>
    </row>
    <row r="21" spans="8:16" ht="13.5" thickBot="1">
      <c r="H21" s="31" t="s">
        <v>87</v>
      </c>
      <c r="I21" s="49">
        <f>W20^2</f>
        <v>0.8097041847041848</v>
      </c>
      <c r="J21" t="s">
        <v>81</v>
      </c>
      <c r="O21" s="3" t="s">
        <v>14</v>
      </c>
      <c r="P21" s="3">
        <v>0.8998356431616746</v>
      </c>
    </row>
    <row r="22" spans="15:20" ht="12.75">
      <c r="O22" s="3" t="s">
        <v>15</v>
      </c>
      <c r="P22" s="3">
        <v>0.8097041847041846</v>
      </c>
      <c r="R22" s="5" t="s">
        <v>49</v>
      </c>
      <c r="S22" s="5" t="s">
        <v>46</v>
      </c>
      <c r="T22" s="5" t="s">
        <v>47</v>
      </c>
    </row>
    <row r="23" spans="15:20" ht="12.75">
      <c r="O23" s="3" t="s">
        <v>16</v>
      </c>
      <c r="P23" s="3">
        <v>0.7716450216450216</v>
      </c>
      <c r="R23" s="3" t="s">
        <v>46</v>
      </c>
      <c r="S23" s="3">
        <f>VARP(Sheet1!$G$3:$G$9)</f>
        <v>400</v>
      </c>
      <c r="T23" s="3"/>
    </row>
    <row r="24" spans="7:20" ht="13.5" thickBot="1">
      <c r="G24" s="31" t="s">
        <v>39</v>
      </c>
      <c r="H24">
        <f>H11-J24*G11</f>
        <v>-33.75</v>
      </c>
      <c r="I24" s="31" t="s">
        <v>40</v>
      </c>
      <c r="J24" s="50">
        <f>M11/K11</f>
        <v>1.1964285714285714</v>
      </c>
      <c r="K24" t="s">
        <v>58</v>
      </c>
      <c r="O24" s="3" t="s">
        <v>17</v>
      </c>
      <c r="P24" s="3">
        <v>10.323064301148985</v>
      </c>
      <c r="R24" s="4" t="s">
        <v>47</v>
      </c>
      <c r="S24" s="4">
        <v>478.57142857142856</v>
      </c>
      <c r="T24" s="4">
        <f>VARP(Sheet1!$H$3:$H$9)</f>
        <v>707.1428571428571</v>
      </c>
    </row>
    <row r="25" spans="15:16" ht="13.5" thickBot="1">
      <c r="O25" s="4" t="s">
        <v>18</v>
      </c>
      <c r="P25" s="4">
        <v>7</v>
      </c>
    </row>
    <row r="26" ht="12.75">
      <c r="G26" s="27" t="s">
        <v>86</v>
      </c>
    </row>
    <row r="27" spans="7:15" ht="13.5" thickBot="1">
      <c r="G27" s="1"/>
      <c r="O27" t="s">
        <v>19</v>
      </c>
    </row>
    <row r="28" spans="7:20" ht="12.75">
      <c r="G28">
        <f aca="true" t="shared" si="30" ref="G28:G34">$H$24+$J$24*G3</f>
        <v>14.107142857142854</v>
      </c>
      <c r="O28" s="5"/>
      <c r="P28" s="5" t="s">
        <v>24</v>
      </c>
      <c r="Q28" s="5" t="s">
        <v>25</v>
      </c>
      <c r="R28" s="5" t="s">
        <v>26</v>
      </c>
      <c r="S28" s="5" t="s">
        <v>27</v>
      </c>
      <c r="T28" s="5" t="s">
        <v>28</v>
      </c>
    </row>
    <row r="29" spans="7:20" ht="12.75">
      <c r="G29">
        <f t="shared" si="30"/>
        <v>38.03571428571428</v>
      </c>
      <c r="O29" s="3" t="s">
        <v>20</v>
      </c>
      <c r="P29" s="3">
        <v>1</v>
      </c>
      <c r="Q29" s="3">
        <v>2267.171717171717</v>
      </c>
      <c r="R29" s="3">
        <v>2267.171717171717</v>
      </c>
      <c r="S29" s="3">
        <v>21.27488151658767</v>
      </c>
      <c r="T29" s="3">
        <v>0.005774650421277067</v>
      </c>
    </row>
    <row r="30" spans="7:20" ht="12.75">
      <c r="G30">
        <f t="shared" si="30"/>
        <v>26.07142857142857</v>
      </c>
      <c r="O30" s="3" t="s">
        <v>21</v>
      </c>
      <c r="P30" s="3">
        <v>5</v>
      </c>
      <c r="Q30" s="3">
        <v>532.828282828283</v>
      </c>
      <c r="R30" s="3">
        <v>106.56565656565661</v>
      </c>
      <c r="S30" s="3"/>
      <c r="T30" s="3"/>
    </row>
    <row r="31" spans="7:20" ht="13.5" thickBot="1">
      <c r="G31">
        <f t="shared" si="30"/>
        <v>50</v>
      </c>
      <c r="O31" s="4" t="s">
        <v>22</v>
      </c>
      <c r="P31" s="4">
        <v>6</v>
      </c>
      <c r="Q31" s="4">
        <v>2800</v>
      </c>
      <c r="R31" s="4"/>
      <c r="S31" s="4"/>
      <c r="T31" s="4"/>
    </row>
    <row r="32" ht="13.5" thickBot="1">
      <c r="G32">
        <f t="shared" si="30"/>
        <v>73.92857142857143</v>
      </c>
    </row>
    <row r="33" spans="7:24" ht="12.75">
      <c r="G33">
        <f t="shared" si="30"/>
        <v>61.96428571428571</v>
      </c>
      <c r="O33" s="5"/>
      <c r="P33" s="5" t="s">
        <v>29</v>
      </c>
      <c r="Q33" s="5" t="s">
        <v>17</v>
      </c>
      <c r="R33" s="5" t="s">
        <v>30</v>
      </c>
      <c r="S33" s="5" t="s">
        <v>31</v>
      </c>
      <c r="T33" s="5" t="s">
        <v>32</v>
      </c>
      <c r="U33" s="5" t="s">
        <v>33</v>
      </c>
      <c r="V33" s="5"/>
      <c r="W33" s="5" t="s">
        <v>34</v>
      </c>
      <c r="X33" s="5" t="s">
        <v>35</v>
      </c>
    </row>
    <row r="34" spans="7:24" ht="12.75">
      <c r="G34" s="2">
        <f t="shared" si="30"/>
        <v>85.89285714285714</v>
      </c>
      <c r="O34" s="3" t="s">
        <v>23</v>
      </c>
      <c r="P34" s="3">
        <v>36.16161616161616</v>
      </c>
      <c r="Q34" s="3">
        <v>8.309314285378113</v>
      </c>
      <c r="R34" s="3">
        <v>4.351937466759405</v>
      </c>
      <c r="S34" s="3">
        <v>0.0073457865142762145</v>
      </c>
      <c r="T34" s="3">
        <v>14.801878695800497</v>
      </c>
      <c r="U34" s="3">
        <v>57.52135362743182</v>
      </c>
      <c r="V34" s="3"/>
      <c r="W34" s="3">
        <v>14.801878695800497</v>
      </c>
      <c r="X34" s="3">
        <v>57.52135362743182</v>
      </c>
    </row>
    <row r="35" spans="7:24" ht="13.5" thickBot="1">
      <c r="G35" s="1">
        <f>AVERAGE(G28:G34)</f>
        <v>50</v>
      </c>
      <c r="O35" s="4" t="s">
        <v>36</v>
      </c>
      <c r="P35" s="4">
        <v>0.6767676767676768</v>
      </c>
      <c r="Q35" s="4">
        <v>0.14672564693266618</v>
      </c>
      <c r="R35" s="4">
        <v>4.612470218504145</v>
      </c>
      <c r="S35" s="4">
        <v>0.005774650421277069</v>
      </c>
      <c r="T35" s="4">
        <v>0.29959801025275834</v>
      </c>
      <c r="U35" s="4">
        <v>1.0539373432825951</v>
      </c>
      <c r="V35" s="4"/>
      <c r="W35" s="4">
        <v>0.29959801025275834</v>
      </c>
      <c r="X35" s="4">
        <v>1.0539373432825951</v>
      </c>
    </row>
    <row r="38" spans="9:11" ht="12.75">
      <c r="I38" t="s">
        <v>5</v>
      </c>
      <c r="J38" s="13">
        <f>N12/O12</f>
        <v>1.2405345211581291</v>
      </c>
      <c r="K38" t="s">
        <v>95</v>
      </c>
    </row>
    <row r="39" spans="16:18" ht="12.75">
      <c r="P39" t="s">
        <v>12</v>
      </c>
      <c r="R39" t="s">
        <v>57</v>
      </c>
    </row>
    <row r="40" spans="2:14" ht="13.5" thickBot="1">
      <c r="B40" s="47"/>
      <c r="C40" s="47"/>
      <c r="D40" s="47"/>
      <c r="E40" s="22"/>
      <c r="F40" s="27" t="s">
        <v>82</v>
      </c>
      <c r="G40" s="27" t="s">
        <v>11</v>
      </c>
      <c r="H40" s="27" t="s">
        <v>10</v>
      </c>
      <c r="I40" s="27" t="s">
        <v>83</v>
      </c>
      <c r="J40" s="27" t="s">
        <v>79</v>
      </c>
      <c r="K40" s="29" t="s">
        <v>38</v>
      </c>
      <c r="L40" s="29" t="s">
        <v>80</v>
      </c>
      <c r="M40" s="29" t="s">
        <v>60</v>
      </c>
      <c r="N40" s="29" t="s">
        <v>61</v>
      </c>
    </row>
    <row r="41" spans="2:21" ht="12.75">
      <c r="B41" s="22"/>
      <c r="C41" s="22"/>
      <c r="D41" s="22"/>
      <c r="E41" s="22"/>
      <c r="F41" s="22"/>
      <c r="G41">
        <f aca="true" t="shared" si="31" ref="G41:G48">$J$38*H2</f>
        <v>0</v>
      </c>
      <c r="H41" s="22"/>
      <c r="I41" s="22"/>
      <c r="J41" s="22"/>
      <c r="K41" s="7"/>
      <c r="L41" s="7"/>
      <c r="M41" s="7"/>
      <c r="N41" s="7"/>
      <c r="P41" s="6" t="s">
        <v>13</v>
      </c>
      <c r="Q41" s="6"/>
      <c r="S41" s="5"/>
      <c r="T41" s="5" t="s">
        <v>46</v>
      </c>
      <c r="U41" s="5" t="s">
        <v>47</v>
      </c>
    </row>
    <row r="42" spans="2:21" ht="12.75">
      <c r="B42" s="22"/>
      <c r="C42" s="22"/>
      <c r="D42" s="22"/>
      <c r="E42" s="22"/>
      <c r="F42" s="22">
        <f aca="true" t="shared" si="32" ref="F42:F48">G3^2</f>
        <v>1600</v>
      </c>
      <c r="G42">
        <f t="shared" si="31"/>
        <v>12.405345211581292</v>
      </c>
      <c r="H42">
        <f aca="true" t="shared" si="33" ref="H42:H48">G42-$G$49</f>
        <v>-49.62138084632516</v>
      </c>
      <c r="I42">
        <f>G42^2</f>
        <v>153.89258981850287</v>
      </c>
      <c r="J42">
        <f>H42^2</f>
        <v>2462.2814370960455</v>
      </c>
      <c r="K42">
        <f aca="true" t="shared" si="34" ref="K42:K48">G3-G42</f>
        <v>27.59465478841871</v>
      </c>
      <c r="L42">
        <f>K42^2</f>
        <v>761.4649728919995</v>
      </c>
      <c r="M42">
        <f aca="true" t="shared" si="35" ref="M42:M48">K42*H3</f>
        <v>275.9465478841871</v>
      </c>
      <c r="N42">
        <f aca="true" t="shared" si="36" ref="N42:N48">K42*G42</f>
        <v>342.3212186447488</v>
      </c>
      <c r="P42" s="3" t="s">
        <v>14</v>
      </c>
      <c r="Q42" s="3">
        <v>0.29814091482162863</v>
      </c>
      <c r="S42" s="3" t="s">
        <v>46</v>
      </c>
      <c r="T42" s="3">
        <v>1</v>
      </c>
      <c r="U42" s="3"/>
    </row>
    <row r="43" spans="2:21" ht="13.5" thickBot="1">
      <c r="B43" s="22"/>
      <c r="C43" s="22"/>
      <c r="D43" s="22"/>
      <c r="E43" s="22"/>
      <c r="F43" s="22">
        <f t="shared" si="32"/>
        <v>3600</v>
      </c>
      <c r="G43">
        <f t="shared" si="31"/>
        <v>31.01336302895323</v>
      </c>
      <c r="H43">
        <f t="shared" si="33"/>
        <v>-31.013363028953222</v>
      </c>
      <c r="I43">
        <f aca="true" t="shared" si="37" ref="I43:I48">G43^2</f>
        <v>961.828686365643</v>
      </c>
      <c r="J43">
        <f aca="true" t="shared" si="38" ref="J43:J48">H43^2</f>
        <v>961.8286863656426</v>
      </c>
      <c r="K43">
        <f t="shared" si="34"/>
        <v>28.98663697104677</v>
      </c>
      <c r="L43">
        <f aca="true" t="shared" si="39" ref="L43:L48">K43^2</f>
        <v>840.2251228912555</v>
      </c>
      <c r="M43">
        <f t="shared" si="35"/>
        <v>724.6659242761692</v>
      </c>
      <c r="N43">
        <f t="shared" si="36"/>
        <v>898.9730953715507</v>
      </c>
      <c r="P43" s="3" t="s">
        <v>15</v>
      </c>
      <c r="Q43" s="3">
        <v>0.08888800509067761</v>
      </c>
      <c r="S43" s="4" t="s">
        <v>47</v>
      </c>
      <c r="T43" s="4">
        <v>0.8998356431616744</v>
      </c>
      <c r="U43" s="4">
        <v>1</v>
      </c>
    </row>
    <row r="44" spans="2:17" ht="12.75">
      <c r="B44" s="22"/>
      <c r="C44" s="22"/>
      <c r="D44" s="22"/>
      <c r="E44" s="22"/>
      <c r="F44" s="22">
        <f t="shared" si="32"/>
        <v>2500</v>
      </c>
      <c r="G44">
        <f t="shared" si="31"/>
        <v>49.62138084632517</v>
      </c>
      <c r="H44">
        <f t="shared" si="33"/>
        <v>-12.405345211581285</v>
      </c>
      <c r="I44">
        <f t="shared" si="37"/>
        <v>2462.281437096046</v>
      </c>
      <c r="J44">
        <f t="shared" si="38"/>
        <v>153.8925898185027</v>
      </c>
      <c r="K44">
        <f t="shared" si="34"/>
        <v>0.37861915367483334</v>
      </c>
      <c r="L44">
        <f t="shared" si="39"/>
        <v>0.14335246352944706</v>
      </c>
      <c r="M44">
        <f t="shared" si="35"/>
        <v>15.144766146993334</v>
      </c>
      <c r="N44">
        <f t="shared" si="36"/>
        <v>18.78760522021222</v>
      </c>
      <c r="P44" s="3" t="s">
        <v>16</v>
      </c>
      <c r="Q44" s="3">
        <v>-0.07777866157598906</v>
      </c>
    </row>
    <row r="45" spans="2:17" ht="12.75">
      <c r="B45" s="22"/>
      <c r="C45" s="22"/>
      <c r="D45" s="22"/>
      <c r="E45" s="22"/>
      <c r="F45" s="22">
        <f t="shared" si="32"/>
        <v>4900</v>
      </c>
      <c r="G45">
        <f t="shared" si="31"/>
        <v>55.82405345211581</v>
      </c>
      <c r="H45">
        <f t="shared" si="33"/>
        <v>-6.202672605790639</v>
      </c>
      <c r="I45">
        <f t="shared" si="37"/>
        <v>3116.3249438246835</v>
      </c>
      <c r="J45">
        <f t="shared" si="38"/>
        <v>38.47314745462563</v>
      </c>
      <c r="K45">
        <f t="shared" si="34"/>
        <v>14.175946547884188</v>
      </c>
      <c r="L45">
        <f t="shared" si="39"/>
        <v>200.95746052846962</v>
      </c>
      <c r="M45">
        <f t="shared" si="35"/>
        <v>637.9175946547884</v>
      </c>
      <c r="N45">
        <f t="shared" si="36"/>
        <v>791.3587978234235</v>
      </c>
      <c r="P45" s="3" t="s">
        <v>17</v>
      </c>
      <c r="Q45" s="3">
        <v>20.620029040337222</v>
      </c>
    </row>
    <row r="46" spans="2:17" ht="13.5" thickBot="1">
      <c r="B46" s="22"/>
      <c r="C46" s="22"/>
      <c r="D46" s="22"/>
      <c r="E46" s="22"/>
      <c r="F46" s="22">
        <f t="shared" si="32"/>
        <v>8100</v>
      </c>
      <c r="G46">
        <f t="shared" si="31"/>
        <v>74.43207126948775</v>
      </c>
      <c r="H46">
        <f t="shared" si="33"/>
        <v>12.405345211581299</v>
      </c>
      <c r="I46">
        <f t="shared" si="37"/>
        <v>5540.133233466104</v>
      </c>
      <c r="J46">
        <f t="shared" si="38"/>
        <v>153.89258981850307</v>
      </c>
      <c r="K46">
        <f t="shared" si="34"/>
        <v>15.56792873051225</v>
      </c>
      <c r="L46">
        <f t="shared" si="39"/>
        <v>242.36040495830875</v>
      </c>
      <c r="M46">
        <f t="shared" si="35"/>
        <v>934.075723830735</v>
      </c>
      <c r="N46">
        <f t="shared" si="36"/>
        <v>1158.7531807877938</v>
      </c>
      <c r="P46" s="4" t="s">
        <v>18</v>
      </c>
      <c r="Q46" s="4">
        <v>7</v>
      </c>
    </row>
    <row r="47" spans="2:28" ht="12.75">
      <c r="B47" s="22"/>
      <c r="C47" s="22"/>
      <c r="D47" s="22"/>
      <c r="E47" s="22"/>
      <c r="F47" s="22">
        <f t="shared" si="32"/>
        <v>6400</v>
      </c>
      <c r="G47">
        <f t="shared" si="31"/>
        <v>99.24276169265033</v>
      </c>
      <c r="H47">
        <f t="shared" si="33"/>
        <v>37.21603563474388</v>
      </c>
      <c r="I47">
        <f t="shared" si="37"/>
        <v>9849.125748384184</v>
      </c>
      <c r="J47">
        <f t="shared" si="38"/>
        <v>1385.0333083665264</v>
      </c>
      <c r="K47">
        <f t="shared" si="34"/>
        <v>-19.242761692650333</v>
      </c>
      <c r="L47">
        <f t="shared" si="39"/>
        <v>370.28387756013115</v>
      </c>
      <c r="M47">
        <f t="shared" si="35"/>
        <v>-1539.4209354120267</v>
      </c>
      <c r="N47">
        <f t="shared" si="36"/>
        <v>-1909.7048129721577</v>
      </c>
      <c r="AB47" t="s">
        <v>53</v>
      </c>
    </row>
    <row r="48" spans="2:16" ht="13.5" thickBot="1">
      <c r="B48" s="22"/>
      <c r="C48" s="22"/>
      <c r="D48" s="22"/>
      <c r="E48" s="22"/>
      <c r="F48" s="2">
        <f t="shared" si="32"/>
        <v>10000</v>
      </c>
      <c r="G48" s="2">
        <f t="shared" si="31"/>
        <v>111.64810690423162</v>
      </c>
      <c r="H48">
        <f t="shared" si="33"/>
        <v>49.621380846325174</v>
      </c>
      <c r="I48">
        <f t="shared" si="37"/>
        <v>12465.299775298734</v>
      </c>
      <c r="J48">
        <f t="shared" si="38"/>
        <v>2462.281437096047</v>
      </c>
      <c r="K48" s="2">
        <f t="shared" si="34"/>
        <v>-11.648106904231625</v>
      </c>
      <c r="L48">
        <f t="shared" si="39"/>
        <v>135.67839445240844</v>
      </c>
      <c r="M48">
        <f t="shared" si="35"/>
        <v>-1048.3296213808462</v>
      </c>
      <c r="N48">
        <f t="shared" si="36"/>
        <v>-1300.489084875571</v>
      </c>
      <c r="P48" t="s">
        <v>19</v>
      </c>
    </row>
    <row r="49" spans="2:30" ht="12.75">
      <c r="B49" s="7"/>
      <c r="C49" s="7"/>
      <c r="D49" s="7"/>
      <c r="E49" s="22"/>
      <c r="F49" s="19"/>
      <c r="G49" s="19">
        <f>AVERAGE(G42:G48)</f>
        <v>62.02672605790645</v>
      </c>
      <c r="H49" s="19">
        <f>AVERAGE(H42:H48)</f>
        <v>8.120488408686859E-15</v>
      </c>
      <c r="I49" s="19"/>
      <c r="J49" s="19"/>
      <c r="K49" s="1"/>
      <c r="L49" s="1"/>
      <c r="M49" s="1"/>
      <c r="N49" s="1"/>
      <c r="P49" s="5"/>
      <c r="Q49" s="5" t="s">
        <v>24</v>
      </c>
      <c r="R49" s="5" t="s">
        <v>25</v>
      </c>
      <c r="S49" s="5" t="s">
        <v>26</v>
      </c>
      <c r="T49" s="5" t="s">
        <v>27</v>
      </c>
      <c r="U49" s="5" t="s">
        <v>28</v>
      </c>
      <c r="AB49" s="5" t="s">
        <v>54</v>
      </c>
      <c r="AC49" s="5" t="s">
        <v>55</v>
      </c>
      <c r="AD49" s="5" t="s">
        <v>56</v>
      </c>
    </row>
    <row r="50" spans="2:30" ht="12.75">
      <c r="B50" s="7"/>
      <c r="C50" s="7"/>
      <c r="D50" s="7"/>
      <c r="F50" s="21">
        <f>SUM(F42:F48)</f>
        <v>37100</v>
      </c>
      <c r="G50" s="7">
        <f>SUM(G42:G48)</f>
        <v>434.18708240534517</v>
      </c>
      <c r="H50" s="7"/>
      <c r="I50" s="7">
        <f aca="true" t="shared" si="40" ref="I50:N50">SUM(I42:I48)</f>
        <v>34548.886414253895</v>
      </c>
      <c r="J50" s="20">
        <f t="shared" si="40"/>
        <v>7617.6831960158925</v>
      </c>
      <c r="K50" s="7">
        <f t="shared" si="40"/>
        <v>55.81291759465479</v>
      </c>
      <c r="L50" s="7">
        <f t="shared" si="40"/>
        <v>2551.1135857461027</v>
      </c>
      <c r="M50" s="7">
        <f t="shared" si="40"/>
        <v>0</v>
      </c>
      <c r="N50" s="7">
        <f t="shared" si="40"/>
        <v>0</v>
      </c>
      <c r="P50" s="3" t="s">
        <v>20</v>
      </c>
      <c r="Q50" s="3">
        <v>1</v>
      </c>
      <c r="R50" s="3">
        <v>248.88641425389733</v>
      </c>
      <c r="S50" s="3">
        <v>248.88641425389733</v>
      </c>
      <c r="T50" s="3">
        <v>0.5853594657121649</v>
      </c>
      <c r="U50" s="3">
        <v>0.4787556826310375</v>
      </c>
      <c r="AB50" s="3">
        <v>1</v>
      </c>
      <c r="AC50" s="3">
        <v>12.405345211581292</v>
      </c>
      <c r="AD50" s="3">
        <v>27.59465478841871</v>
      </c>
    </row>
    <row r="51" spans="6:30" ht="12.75">
      <c r="F51" t="s">
        <v>69</v>
      </c>
      <c r="I51" t="s">
        <v>70</v>
      </c>
      <c r="J51" t="s">
        <v>71</v>
      </c>
      <c r="L51" t="s">
        <v>67</v>
      </c>
      <c r="P51" s="3" t="s">
        <v>21</v>
      </c>
      <c r="Q51" s="3">
        <v>6</v>
      </c>
      <c r="R51" s="3">
        <v>2551.1135857461027</v>
      </c>
      <c r="S51" s="3">
        <v>425.18559762435046</v>
      </c>
      <c r="T51" s="3"/>
      <c r="U51" s="3"/>
      <c r="AB51" s="3">
        <v>2</v>
      </c>
      <c r="AC51" s="3">
        <v>31.01336302895323</v>
      </c>
      <c r="AD51" s="3">
        <v>28.98663697104677</v>
      </c>
    </row>
    <row r="52" spans="7:30" ht="13.5" thickBot="1">
      <c r="G52" s="12" t="s">
        <v>63</v>
      </c>
      <c r="H52" s="12"/>
      <c r="J52" s="12" t="s">
        <v>62</v>
      </c>
      <c r="P52" s="4" t="s">
        <v>22</v>
      </c>
      <c r="Q52" s="4">
        <v>7</v>
      </c>
      <c r="R52" s="4">
        <v>2800</v>
      </c>
      <c r="S52" s="4"/>
      <c r="T52" s="4"/>
      <c r="U52" s="4"/>
      <c r="AB52" s="3">
        <v>3</v>
      </c>
      <c r="AC52" s="3">
        <v>49.62138084632517</v>
      </c>
      <c r="AD52" s="3">
        <v>0.37861915367483334</v>
      </c>
    </row>
    <row r="53" spans="28:30" ht="13.5" thickBot="1">
      <c r="AB53" s="3">
        <v>4</v>
      </c>
      <c r="AC53" s="3">
        <v>55.82405345211581</v>
      </c>
      <c r="AD53" s="3">
        <v>14.175946547884188</v>
      </c>
    </row>
    <row r="54" spans="10:30" ht="12.75">
      <c r="J54" s="31" t="s">
        <v>64</v>
      </c>
      <c r="K54" s="49">
        <f>J50/K12</f>
        <v>2.7206011414342472</v>
      </c>
      <c r="L54" t="s">
        <v>72</v>
      </c>
      <c r="P54" s="5"/>
      <c r="Q54" s="5" t="s">
        <v>29</v>
      </c>
      <c r="R54" s="5" t="s">
        <v>17</v>
      </c>
      <c r="S54" s="5" t="s">
        <v>30</v>
      </c>
      <c r="T54" s="5" t="s">
        <v>31</v>
      </c>
      <c r="U54" s="5" t="s">
        <v>32</v>
      </c>
      <c r="V54" s="5" t="s">
        <v>33</v>
      </c>
      <c r="W54" s="5" t="s">
        <v>34</v>
      </c>
      <c r="X54" s="5" t="s">
        <v>35</v>
      </c>
      <c r="AB54" s="3">
        <v>5</v>
      </c>
      <c r="AC54" s="3">
        <v>74.43207126948775</v>
      </c>
      <c r="AD54" s="3">
        <v>15.56792873051225</v>
      </c>
    </row>
    <row r="55" spans="11:30" ht="12.75">
      <c r="K55" s="49">
        <f>1-L50/K12</f>
        <v>0.08888800509067762</v>
      </c>
      <c r="L55" t="s">
        <v>74</v>
      </c>
      <c r="P55" s="3" t="s">
        <v>23</v>
      </c>
      <c r="Q55" s="3">
        <v>0</v>
      </c>
      <c r="R55" s="3" t="e">
        <v>#N/A</v>
      </c>
      <c r="S55" s="3" t="e">
        <v>#N/A</v>
      </c>
      <c r="T55" s="3" t="e">
        <v>#N/A</v>
      </c>
      <c r="U55" s="3" t="e">
        <v>#N/A</v>
      </c>
      <c r="V55" s="3" t="e">
        <v>#N/A</v>
      </c>
      <c r="W55" s="3" t="e">
        <v>#N/A</v>
      </c>
      <c r="X55" s="3" t="e">
        <v>#N/A</v>
      </c>
      <c r="AB55" s="3">
        <v>6</v>
      </c>
      <c r="AC55" s="3">
        <v>99.24276169265033</v>
      </c>
      <c r="AD55" s="3">
        <v>-19.242761692650333</v>
      </c>
    </row>
    <row r="56" spans="11:30" ht="13.5" thickBot="1">
      <c r="K56" s="49">
        <f>I50/F50</f>
        <v>0.9312368305728813</v>
      </c>
      <c r="L56" t="s">
        <v>73</v>
      </c>
      <c r="P56" s="4" t="s">
        <v>36</v>
      </c>
      <c r="Q56" s="4">
        <v>1.2405345211581291</v>
      </c>
      <c r="R56" s="4">
        <v>0.13761985626537013</v>
      </c>
      <c r="S56" s="4">
        <v>9.014211719317789</v>
      </c>
      <c r="T56" s="4">
        <v>0.00010433916940140465</v>
      </c>
      <c r="U56" s="4">
        <v>0.9037906176454097</v>
      </c>
      <c r="V56" s="4">
        <v>1.5772784246708484</v>
      </c>
      <c r="W56" s="4">
        <v>0.9037906176454097</v>
      </c>
      <c r="X56" s="4">
        <v>1.5772784246708484</v>
      </c>
      <c r="AB56" s="4">
        <v>7</v>
      </c>
      <c r="AC56" s="4">
        <v>111.64810690423162</v>
      </c>
      <c r="AD56" s="4">
        <v>-11.648106904231625</v>
      </c>
    </row>
    <row r="57" spans="11:12" ht="12.75">
      <c r="K57" s="49">
        <f>1-L50/F50</f>
        <v>0.9312368305728813</v>
      </c>
      <c r="L57" t="s">
        <v>68</v>
      </c>
    </row>
    <row r="59" spans="10:12" ht="12.75">
      <c r="J59" s="31" t="s">
        <v>87</v>
      </c>
      <c r="K59" s="49">
        <f>T43^2</f>
        <v>0.8097041847041843</v>
      </c>
      <c r="L59" t="s">
        <v>84</v>
      </c>
    </row>
  </sheetData>
  <printOptions/>
  <pageMargins left="0" right="0" top="0.5905511811023623" bottom="0.5905511811023623" header="0.3937007874015748" footer="0"/>
  <pageSetup fitToWidth="3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Mendibile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jf</cp:lastModifiedBy>
  <cp:lastPrinted>2003-10-07T18:36:44Z</cp:lastPrinted>
  <dcterms:created xsi:type="dcterms:W3CDTF">2002-10-05T17:49:15Z</dcterms:created>
  <dcterms:modified xsi:type="dcterms:W3CDTF">2005-10-11T19:57:17Z</dcterms:modified>
  <cp:category/>
  <cp:version/>
  <cp:contentType/>
  <cp:contentStatus/>
</cp:coreProperties>
</file>