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092" activeTab="0"/>
  </bookViews>
  <sheets>
    <sheet name="g-Neumáticos" sheetId="1" r:id="rId1"/>
    <sheet name="Chart1" sheetId="2" r:id="rId2"/>
    <sheet name="Char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<sst xmlns="http://schemas.openxmlformats.org/spreadsheetml/2006/main" count="151" uniqueCount="100">
  <si>
    <t>Año</t>
  </si>
  <si>
    <t>Producción (P)</t>
  </si>
  <si>
    <t>Import (I)</t>
  </si>
  <si>
    <t>Consumo (C)</t>
  </si>
  <si>
    <t>Sum</t>
  </si>
  <si>
    <t>Ave</t>
  </si>
  <si>
    <t>p</t>
  </si>
  <si>
    <t>c</t>
  </si>
  <si>
    <t>i</t>
  </si>
  <si>
    <t>p^2</t>
  </si>
  <si>
    <t>c^2</t>
  </si>
  <si>
    <t>pc</t>
  </si>
  <si>
    <t>Cov(P,C)</t>
  </si>
  <si>
    <t>=</t>
  </si>
  <si>
    <t>V( C )</t>
  </si>
  <si>
    <t>-</t>
  </si>
  <si>
    <t>*</t>
  </si>
  <si>
    <t>Part A:</t>
  </si>
  <si>
    <t>Give an interpretation of the model parameters.</t>
  </si>
  <si>
    <t>Plot the data points in a P-C graph.</t>
  </si>
  <si>
    <t>(Chart1)</t>
  </si>
  <si>
    <t>Obtain the normal equations for the OLS method.</t>
  </si>
  <si>
    <t>…</t>
  </si>
  <si>
    <t>P_t = \alpha + \beta C_t + u_t</t>
  </si>
  <si>
    <t>Estimate model by the OLS method.</t>
  </si>
  <si>
    <t>Plot the SRF in the same P-C graph as in item 1. Does it cross the point of means?</t>
  </si>
  <si>
    <t>SRF (^P) = alfa + beta*C</t>
  </si>
  <si>
    <t>(Chart2)</t>
  </si>
  <si>
    <t>û = P - ^P</t>
  </si>
  <si>
    <t>û*C</t>
  </si>
  <si>
    <t>Obtain the residuals and show that \sum^u=0 and \sum ^u*C=0.</t>
  </si>
  <si>
    <t>Part B:</t>
  </si>
  <si>
    <t>P_t = \beta_0 + \beta_1 C_t + \beta_2 E_t + \beta_3 I_t + u_t</t>
  </si>
  <si>
    <t>Estimate model (\ref {model:1}) by the OLS method.</t>
  </si>
  <si>
    <t>P^2</t>
  </si>
  <si>
    <t>C^2</t>
  </si>
  <si>
    <t>I^2</t>
  </si>
  <si>
    <t>PC</t>
  </si>
  <si>
    <t>PI</t>
  </si>
  <si>
    <t>CI</t>
  </si>
  <si>
    <t>(kt)</t>
  </si>
  <si>
    <t>C</t>
  </si>
  <si>
    <t>I</t>
  </si>
  <si>
    <t>X'X =</t>
  </si>
  <si>
    <t>X'Y=</t>
  </si>
  <si>
    <t>(X'X)^-1=</t>
  </si>
  <si>
    <t>beta=</t>
  </si>
  <si>
    <t>ESS=</t>
  </si>
  <si>
    <t>TSS=</t>
  </si>
  <si>
    <t>Y'Y-T*Ybar^2=</t>
  </si>
  <si>
    <t>beta' (X'Y) - T*Ybar^2=</t>
  </si>
  <si>
    <t>RSS=</t>
  </si>
  <si>
    <t>TSS-RSS=</t>
  </si>
  <si>
    <t>R^2 =</t>
  </si>
  <si>
    <t>Give an interpretation of the estimated coefficients.</t>
  </si>
  <si>
    <t>Calculate the coefficient of determination. Give an interpretation of its value.</t>
  </si>
  <si>
    <t xml:space="preserve">  estimator used in Part A?</t>
  </si>
  <si>
    <t>(Specification eror)</t>
  </si>
  <si>
    <t>Estimate the variance-covariance matrix of the model estimator.</t>
  </si>
  <si>
    <t>sigma^2=</t>
  </si>
  <si>
    <t>RSS/T-K-1=</t>
  </si>
  <si>
    <t>Var(beta)=</t>
  </si>
  <si>
    <t>Estimate the model subject to the restriction that  \beta_1 = 1.</t>
  </si>
  <si>
    <t>ESS/TSS=</t>
  </si>
  <si>
    <t>Provided that I is a relevant explanatory variable, what do you think of the properties of the</t>
  </si>
  <si>
    <t>P* = P-C</t>
  </si>
  <si>
    <t>P_t = \beta_0 + 1* C_t + \beta_2 I_t + u_t</t>
  </si>
  <si>
    <t>(P_t -C_t) = \beta_0 + \beta_2 I_t + u_t</t>
  </si>
  <si>
    <t>P_t* = \beta_0 +\beta_2 I_t + u_t</t>
  </si>
  <si>
    <t>p*</t>
  </si>
  <si>
    <t>p*^2</t>
  </si>
  <si>
    <t>i^2</t>
  </si>
  <si>
    <t>p**i</t>
  </si>
  <si>
    <t>Var(X)</t>
  </si>
  <si>
    <t>Cov(Y,X)</t>
  </si>
  <si>
    <t>Cov(P*,I)</t>
  </si>
  <si>
    <t>V( I )</t>
  </si>
  <si>
    <t>(before=</t>
  </si>
  <si>
    <t>)</t>
  </si>
  <si>
    <t>(</t>
  </si>
  <si>
    <t>beta_1=</t>
  </si>
  <si>
    <t>alfa=</t>
  </si>
  <si>
    <t>beta_2=</t>
  </si>
  <si>
    <t>beta_0=</t>
  </si>
  <si>
    <t>Provided that the population regression function is given by</t>
  </si>
  <si>
    <t>E (P_t) =  1\times C_t -1\times I_t ,</t>
  </si>
  <si>
    <t>is the previous estimator unbiased?</t>
  </si>
  <si>
    <t>(restriction is True)</t>
  </si>
  <si>
    <t>Between this restricted estimation and the one obtained above</t>
  </si>
  <si>
    <t>which one would you choose? Justify your answer.</t>
  </si>
  <si>
    <t>Finally, you decide to report the results in terms of 1000 of units</t>
  </si>
  <si>
    <t xml:space="preserve">  (instead of as a per unit basis). Do you need to reestimate the models? Discuss</t>
  </si>
  <si>
    <t>(see scale-origin.xls)</t>
  </si>
  <si>
    <t>\beta_1</t>
  </si>
  <si>
    <t>newC_t</t>
  </si>
  <si>
    <t>1000 C_t</t>
  </si>
  <si>
    <t xml:space="preserve">newP_t = (1000\beta_0) + (1000\beta_1) C_t + (1000\beta_2) I_t </t>
  </si>
  <si>
    <t xml:space="preserve">1000 P_t = 1000\beta_0 + 1000\beta_1 C_t + 1000\beta_2 I_t </t>
  </si>
  <si>
    <t>P_t = \beta_0 + \beta_1 C_t + \beta_2 I_t</t>
  </si>
  <si>
    <t>combined effect….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</si>
</sst>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E+00"/>
    <numFmt numFmtId="165" formatCode="0E+00"/>
    <numFmt numFmtId="166" formatCode="0.000"/>
    <numFmt numFmtId="167" formatCode="0.0000"/>
    <numFmt numFmtId="168" formatCode="0.00000"/>
    <numFmt numFmtId="169" formatCode="0.000000"/>
    <numFmt numFmtId="170" formatCode="0.0%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  <font>
      <b/>
      <sz val="14"/>
      <name val="Arial"/>
      <family val="2"/>
    </font>
    <font>
      <sz val="10"/>
      <color indexed="53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61"/>
      <name val="Arial"/>
      <family val="0"/>
    </font>
    <font>
      <sz val="10"/>
      <color indexed="6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Alignment="1">
      <alignment/>
    </xf>
    <xf numFmtId="0" fontId="0" fillId="0" borderId="4" xfId="0" applyBorder="1" applyAlignment="1">
      <alignment/>
    </xf>
    <xf numFmtId="166" fontId="4" fillId="0" borderId="0" xfId="0" applyNumberFormat="1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166" fontId="4" fillId="0" borderId="16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9" fillId="0" borderId="9" xfId="0" applyFont="1" applyBorder="1" applyAlignment="1">
      <alignment/>
    </xf>
    <xf numFmtId="0" fontId="0" fillId="0" borderId="0" xfId="0" applyFont="1" applyAlignment="1">
      <alignment/>
    </xf>
    <xf numFmtId="10" fontId="4" fillId="0" borderId="0" xfId="19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'g-Neumáticos'!$C$1</c:f>
              <c:strCache>
                <c:ptCount val="1"/>
                <c:pt idx="0">
                  <c:v>Consumo (C)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'g-Neumáticos'!$B$2:$B$20</c:f>
              <c:numCache>
                <c:ptCount val="19"/>
                <c:pt idx="0">
                  <c:v>235755</c:v>
                </c:pt>
                <c:pt idx="1">
                  <c:v>253000</c:v>
                </c:pt>
                <c:pt idx="2">
                  <c:v>275000</c:v>
                </c:pt>
                <c:pt idx="3">
                  <c:v>281000</c:v>
                </c:pt>
                <c:pt idx="4">
                  <c:v>312600</c:v>
                </c:pt>
                <c:pt idx="5">
                  <c:v>343500</c:v>
                </c:pt>
                <c:pt idx="6">
                  <c:v>352600</c:v>
                </c:pt>
                <c:pt idx="7">
                  <c:v>339137</c:v>
                </c:pt>
                <c:pt idx="8">
                  <c:v>319565</c:v>
                </c:pt>
                <c:pt idx="9">
                  <c:v>335841</c:v>
                </c:pt>
                <c:pt idx="10">
                  <c:v>318632</c:v>
                </c:pt>
                <c:pt idx="11">
                  <c:v>359347</c:v>
                </c:pt>
                <c:pt idx="12">
                  <c:v>396180</c:v>
                </c:pt>
                <c:pt idx="13">
                  <c:v>413005</c:v>
                </c:pt>
                <c:pt idx="14">
                  <c:v>433868</c:v>
                </c:pt>
                <c:pt idx="15">
                  <c:v>487796</c:v>
                </c:pt>
                <c:pt idx="16">
                  <c:v>512804</c:v>
                </c:pt>
                <c:pt idx="17">
                  <c:v>541595</c:v>
                </c:pt>
                <c:pt idx="18">
                  <c:v>553299</c:v>
                </c:pt>
              </c:numCache>
            </c:numRef>
          </c:xVal>
          <c:yVal>
            <c:numRef>
              <c:f>'g-Neumáticos'!$C$2:$C$20</c:f>
              <c:numCache>
                <c:ptCount val="19"/>
                <c:pt idx="0">
                  <c:v>146566</c:v>
                </c:pt>
                <c:pt idx="1">
                  <c:v>132842</c:v>
                </c:pt>
                <c:pt idx="2">
                  <c:v>156764</c:v>
                </c:pt>
                <c:pt idx="3">
                  <c:v>173284</c:v>
                </c:pt>
                <c:pt idx="4">
                  <c:v>209582</c:v>
                </c:pt>
                <c:pt idx="5">
                  <c:v>202313</c:v>
                </c:pt>
                <c:pt idx="6">
                  <c:v>223334</c:v>
                </c:pt>
                <c:pt idx="7">
                  <c:v>227573</c:v>
                </c:pt>
                <c:pt idx="8">
                  <c:v>215411</c:v>
                </c:pt>
                <c:pt idx="9">
                  <c:v>221012</c:v>
                </c:pt>
                <c:pt idx="10">
                  <c:v>193860</c:v>
                </c:pt>
                <c:pt idx="11">
                  <c:v>223058</c:v>
                </c:pt>
                <c:pt idx="12">
                  <c:v>269256</c:v>
                </c:pt>
                <c:pt idx="13">
                  <c:v>279215</c:v>
                </c:pt>
                <c:pt idx="14">
                  <c:v>290024</c:v>
                </c:pt>
                <c:pt idx="15">
                  <c:v>344824</c:v>
                </c:pt>
                <c:pt idx="16">
                  <c:v>353226</c:v>
                </c:pt>
                <c:pt idx="17">
                  <c:v>346960</c:v>
                </c:pt>
                <c:pt idx="18">
                  <c:v>350232</c:v>
                </c:pt>
              </c:numCache>
            </c:numRef>
          </c:yVal>
          <c:smooth val="0"/>
        </c:ser>
        <c:axId val="1841857"/>
        <c:axId val="16576714"/>
      </c:scatterChart>
      <c:val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76714"/>
        <c:crosses val="autoZero"/>
        <c:crossBetween val="midCat"/>
        <c:dispUnits/>
      </c:valAx>
      <c:valAx>
        <c:axId val="1657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185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v>Pbar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'g-Neumáticos'!$C$22</c:f>
              <c:numCache>
                <c:ptCount val="1"/>
                <c:pt idx="0">
                  <c:v>239965.05263157896</c:v>
                </c:pt>
              </c:numCache>
            </c:numRef>
          </c:xVal>
          <c:yVal>
            <c:numRef>
              <c:f>'g-Neumáticos'!$B$22</c:f>
              <c:numCache>
                <c:ptCount val="1"/>
                <c:pt idx="0">
                  <c:v>371817.05263157893</c:v>
                </c:pt>
              </c:numCache>
            </c:numRef>
          </c:yVal>
          <c:smooth val="0"/>
        </c:ser>
        <c:ser>
          <c:idx val="0"/>
          <c:order val="1"/>
          <c:tx>
            <c:v>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'g-Neumáticos'!$C$2:$C$20</c:f>
              <c:numCache>
                <c:ptCount val="19"/>
                <c:pt idx="0">
                  <c:v>146566</c:v>
                </c:pt>
                <c:pt idx="1">
                  <c:v>132842</c:v>
                </c:pt>
                <c:pt idx="2">
                  <c:v>156764</c:v>
                </c:pt>
                <c:pt idx="3">
                  <c:v>173284</c:v>
                </c:pt>
                <c:pt idx="4">
                  <c:v>209582</c:v>
                </c:pt>
                <c:pt idx="5">
                  <c:v>202313</c:v>
                </c:pt>
                <c:pt idx="6">
                  <c:v>223334</c:v>
                </c:pt>
                <c:pt idx="7">
                  <c:v>227573</c:v>
                </c:pt>
                <c:pt idx="8">
                  <c:v>215411</c:v>
                </c:pt>
                <c:pt idx="9">
                  <c:v>221012</c:v>
                </c:pt>
                <c:pt idx="10">
                  <c:v>193860</c:v>
                </c:pt>
                <c:pt idx="11">
                  <c:v>223058</c:v>
                </c:pt>
                <c:pt idx="12">
                  <c:v>269256</c:v>
                </c:pt>
                <c:pt idx="13">
                  <c:v>279215</c:v>
                </c:pt>
                <c:pt idx="14">
                  <c:v>290024</c:v>
                </c:pt>
                <c:pt idx="15">
                  <c:v>344824</c:v>
                </c:pt>
                <c:pt idx="16">
                  <c:v>353226</c:v>
                </c:pt>
                <c:pt idx="17">
                  <c:v>346960</c:v>
                </c:pt>
                <c:pt idx="18">
                  <c:v>350232</c:v>
                </c:pt>
              </c:numCache>
            </c:numRef>
          </c:xVal>
          <c:yVal>
            <c:numRef>
              <c:f>'g-Neumáticos'!$B$2:$B$20</c:f>
              <c:numCache>
                <c:ptCount val="19"/>
                <c:pt idx="0">
                  <c:v>235755</c:v>
                </c:pt>
                <c:pt idx="1">
                  <c:v>253000</c:v>
                </c:pt>
                <c:pt idx="2">
                  <c:v>275000</c:v>
                </c:pt>
                <c:pt idx="3">
                  <c:v>281000</c:v>
                </c:pt>
                <c:pt idx="4">
                  <c:v>312600</c:v>
                </c:pt>
                <c:pt idx="5">
                  <c:v>343500</c:v>
                </c:pt>
                <c:pt idx="6">
                  <c:v>352600</c:v>
                </c:pt>
                <c:pt idx="7">
                  <c:v>339137</c:v>
                </c:pt>
                <c:pt idx="8">
                  <c:v>319565</c:v>
                </c:pt>
                <c:pt idx="9">
                  <c:v>335841</c:v>
                </c:pt>
                <c:pt idx="10">
                  <c:v>318632</c:v>
                </c:pt>
                <c:pt idx="11">
                  <c:v>359347</c:v>
                </c:pt>
                <c:pt idx="12">
                  <c:v>396180</c:v>
                </c:pt>
                <c:pt idx="13">
                  <c:v>413005</c:v>
                </c:pt>
                <c:pt idx="14">
                  <c:v>433868</c:v>
                </c:pt>
                <c:pt idx="15">
                  <c:v>487796</c:v>
                </c:pt>
                <c:pt idx="16">
                  <c:v>512804</c:v>
                </c:pt>
                <c:pt idx="17">
                  <c:v>541595</c:v>
                </c:pt>
                <c:pt idx="18">
                  <c:v>553299</c:v>
                </c:pt>
              </c:numCache>
            </c:numRef>
          </c:yVal>
          <c:smooth val="0"/>
        </c:ser>
        <c:ser>
          <c:idx val="1"/>
          <c:order val="2"/>
          <c:tx>
            <c:v>Pfit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'g-Neumáticos'!$C$2:$C$20</c:f>
              <c:numCache>
                <c:ptCount val="19"/>
                <c:pt idx="0">
                  <c:v>146566</c:v>
                </c:pt>
                <c:pt idx="1">
                  <c:v>132842</c:v>
                </c:pt>
                <c:pt idx="2">
                  <c:v>156764</c:v>
                </c:pt>
                <c:pt idx="3">
                  <c:v>173284</c:v>
                </c:pt>
                <c:pt idx="4">
                  <c:v>209582</c:v>
                </c:pt>
                <c:pt idx="5">
                  <c:v>202313</c:v>
                </c:pt>
                <c:pt idx="6">
                  <c:v>223334</c:v>
                </c:pt>
                <c:pt idx="7">
                  <c:v>227573</c:v>
                </c:pt>
                <c:pt idx="8">
                  <c:v>215411</c:v>
                </c:pt>
                <c:pt idx="9">
                  <c:v>221012</c:v>
                </c:pt>
                <c:pt idx="10">
                  <c:v>193860</c:v>
                </c:pt>
                <c:pt idx="11">
                  <c:v>223058</c:v>
                </c:pt>
                <c:pt idx="12">
                  <c:v>269256</c:v>
                </c:pt>
                <c:pt idx="13">
                  <c:v>279215</c:v>
                </c:pt>
                <c:pt idx="14">
                  <c:v>290024</c:v>
                </c:pt>
                <c:pt idx="15">
                  <c:v>344824</c:v>
                </c:pt>
                <c:pt idx="16">
                  <c:v>353226</c:v>
                </c:pt>
                <c:pt idx="17">
                  <c:v>346960</c:v>
                </c:pt>
                <c:pt idx="18">
                  <c:v>350232</c:v>
                </c:pt>
              </c:numCache>
            </c:numRef>
          </c:xVal>
          <c:yVal>
            <c:numRef>
              <c:f>'g-Neumáticos'!$B$39:$B$57</c:f>
              <c:numCache>
                <c:ptCount val="19"/>
                <c:pt idx="0">
                  <c:v>247859.92162953707</c:v>
                </c:pt>
                <c:pt idx="1">
                  <c:v>229645.73617540285</c:v>
                </c:pt>
                <c:pt idx="2">
                  <c:v>261394.4788476412</c:v>
                </c:pt>
                <c:pt idx="3">
                  <c:v>283319.4528859899</c:v>
                </c:pt>
                <c:pt idx="4">
                  <c:v>331493.34560051654</c:v>
                </c:pt>
                <c:pt idx="5">
                  <c:v>321846.0915881221</c:v>
                </c:pt>
                <c:pt idx="6">
                  <c:v>349744.6920275971</c:v>
                </c:pt>
                <c:pt idx="7">
                  <c:v>355370.59789615404</c:v>
                </c:pt>
                <c:pt idx="8">
                  <c:v>339229.46386138425</c:v>
                </c:pt>
                <c:pt idx="9">
                  <c:v>346662.98562826024</c:v>
                </c:pt>
                <c:pt idx="10">
                  <c:v>310627.4592911389</c:v>
                </c:pt>
                <c:pt idx="11">
                  <c:v>349378.3910085545</c:v>
                </c:pt>
                <c:pt idx="12">
                  <c:v>410691.34201482765</c:v>
                </c:pt>
                <c:pt idx="13">
                  <c:v>423908.7037852825</c:v>
                </c:pt>
                <c:pt idx="14">
                  <c:v>438254.1665201803</c:v>
                </c:pt>
                <c:pt idx="15">
                  <c:v>510983.4992866154</c:v>
                </c:pt>
                <c:pt idx="16">
                  <c:v>522134.44552573195</c:v>
                </c:pt>
                <c:pt idx="17">
                  <c:v>513818.3506513801</c:v>
                </c:pt>
                <c:pt idx="18">
                  <c:v>518160.87577568257</c:v>
                </c:pt>
              </c:numCache>
            </c:numRef>
          </c:yVal>
          <c:smooth val="0"/>
        </c:ser>
        <c:axId val="14972699"/>
        <c:axId val="536564"/>
      </c:scatterChart>
      <c:valAx>
        <c:axId val="1497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crossBetween val="midCat"/>
        <c:dispUnits/>
      </c:valAx>
      <c:valAx>
        <c:axId val="53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269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Chart 1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tabSelected="1" workbookViewId="0" topLeftCell="A200">
      <selection activeCell="B227" sqref="B227"/>
    </sheetView>
  </sheetViews>
  <sheetFormatPr defaultColWidth="9.140625" defaultRowHeight="12.75"/>
  <cols>
    <col min="1" max="1" width="13.140625" style="0" bestFit="1" customWidth="1"/>
    <col min="2" max="2" width="10.7109375" style="0" customWidth="1"/>
    <col min="3" max="3" width="13.140625" style="0" bestFit="1" customWidth="1"/>
    <col min="4" max="4" width="13.140625" style="0" customWidth="1"/>
    <col min="5" max="5" width="12.421875" style="0" bestFit="1" customWidth="1"/>
    <col min="6" max="15" width="12.28125" style="0" bestFit="1" customWidth="1"/>
  </cols>
  <sheetData>
    <row r="1" spans="1:15" ht="26.25">
      <c r="A1" s="3" t="s">
        <v>0</v>
      </c>
      <c r="B1" s="2" t="s">
        <v>1</v>
      </c>
      <c r="C1" s="2" t="s">
        <v>3</v>
      </c>
      <c r="D1" s="18" t="s">
        <v>2</v>
      </c>
      <c r="E1" s="4" t="s">
        <v>6</v>
      </c>
      <c r="F1" s="2" t="s">
        <v>7</v>
      </c>
      <c r="G1" s="18" t="s">
        <v>8</v>
      </c>
      <c r="H1" s="2" t="s">
        <v>9</v>
      </c>
      <c r="I1" s="4" t="s">
        <v>10</v>
      </c>
      <c r="J1" s="5" t="s">
        <v>11</v>
      </c>
      <c r="M1" s="4"/>
      <c r="N1" s="4"/>
      <c r="O1" s="4"/>
    </row>
    <row r="2" spans="1:10" ht="12.75">
      <c r="A2" s="1">
        <v>1983</v>
      </c>
      <c r="B2">
        <v>235755</v>
      </c>
      <c r="C2">
        <v>146566</v>
      </c>
      <c r="D2" s="19">
        <v>14323</v>
      </c>
      <c r="E2">
        <f>B2-B$22</f>
        <v>-136062.05263157893</v>
      </c>
      <c r="F2">
        <f>C2-C$22</f>
        <v>-93399.05263157896</v>
      </c>
      <c r="G2" s="19">
        <f>D2-D$22</f>
        <v>-119327.63157894736</v>
      </c>
      <c r="H2" s="6">
        <f>E2^2</f>
        <v>18512882166.318554</v>
      </c>
      <c r="I2" s="6">
        <f>F2^2</f>
        <v>8723383032.476458</v>
      </c>
      <c r="J2" s="1">
        <f>E2*F2</f>
        <v>12708066814.897507</v>
      </c>
    </row>
    <row r="3" spans="1:10" ht="12.75">
      <c r="A3" s="1">
        <v>1984</v>
      </c>
      <c r="B3">
        <v>253000</v>
      </c>
      <c r="C3">
        <v>132842</v>
      </c>
      <c r="D3" s="19">
        <v>16479</v>
      </c>
      <c r="E3">
        <f>B3-B$22</f>
        <v>-118817.05263157893</v>
      </c>
      <c r="F3">
        <f>C3-C$22</f>
        <v>-107123.05263157896</v>
      </c>
      <c r="G3" s="19">
        <f>D3-D$22</f>
        <v>-117171.63157894736</v>
      </c>
      <c r="H3" s="6">
        <f>E3^2</f>
        <v>14117491996.055399</v>
      </c>
      <c r="I3" s="6">
        <f>F3^2</f>
        <v>11475348405.108036</v>
      </c>
      <c r="J3" s="1">
        <f>E3*F3</f>
        <v>12728045382.581717</v>
      </c>
    </row>
    <row r="4" spans="1:10" ht="12.75">
      <c r="A4" s="1">
        <v>1985</v>
      </c>
      <c r="B4">
        <v>275000</v>
      </c>
      <c r="C4">
        <v>156764</v>
      </c>
      <c r="D4" s="19">
        <v>24143</v>
      </c>
      <c r="E4">
        <f>B4-B$22</f>
        <v>-96817.05263157893</v>
      </c>
      <c r="F4">
        <f>C4-C$22</f>
        <v>-83201.05263157896</v>
      </c>
      <c r="G4" s="19">
        <f>D4-D$22</f>
        <v>-109507.63157894736</v>
      </c>
      <c r="H4" s="6">
        <f>E4^2</f>
        <v>9373541680.265924</v>
      </c>
      <c r="I4" s="6">
        <f>F4^2</f>
        <v>6922415159.002772</v>
      </c>
      <c r="J4" s="1">
        <f>E4*F4</f>
        <v>8055280691.634349</v>
      </c>
    </row>
    <row r="5" spans="1:10" ht="12.75">
      <c r="A5" s="1">
        <v>1986</v>
      </c>
      <c r="B5">
        <v>281000</v>
      </c>
      <c r="C5">
        <v>173284</v>
      </c>
      <c r="D5" s="19">
        <v>37267</v>
      </c>
      <c r="E5">
        <f>B5-B$22</f>
        <v>-90817.05263157893</v>
      </c>
      <c r="F5">
        <f>C5-C$22</f>
        <v>-66681.05263157896</v>
      </c>
      <c r="G5" s="19">
        <f>D5-D$22</f>
        <v>-96383.63157894736</v>
      </c>
      <c r="H5" s="6">
        <f>E5^2</f>
        <v>8247737048.686977</v>
      </c>
      <c r="I5" s="6">
        <f>F5^2</f>
        <v>4446362780.055404</v>
      </c>
      <c r="J5" s="1">
        <f>E5*F5</f>
        <v>6055776666.371191</v>
      </c>
    </row>
    <row r="6" spans="1:10" ht="12.75">
      <c r="A6" s="1">
        <v>1987</v>
      </c>
      <c r="B6">
        <v>312600</v>
      </c>
      <c r="C6">
        <v>209582</v>
      </c>
      <c r="D6" s="19">
        <v>66982</v>
      </c>
      <c r="E6">
        <f>B6-B$22</f>
        <v>-59217.05263157893</v>
      </c>
      <c r="F6">
        <f>C6-C$22</f>
        <v>-30383.05263157896</v>
      </c>
      <c r="G6" s="19">
        <f>D6-D$22</f>
        <v>-66668.63157894736</v>
      </c>
      <c r="H6" s="6">
        <f>E6^2</f>
        <v>3506659322.371189</v>
      </c>
      <c r="I6" s="6">
        <f>F6^2</f>
        <v>923129887.2132972</v>
      </c>
      <c r="J6" s="1">
        <f>E6*F6</f>
        <v>1799194826.7922442</v>
      </c>
    </row>
    <row r="7" spans="1:10" ht="12.75">
      <c r="A7" s="1">
        <v>1988</v>
      </c>
      <c r="B7">
        <v>343500</v>
      </c>
      <c r="C7">
        <v>202313</v>
      </c>
      <c r="D7" s="19">
        <v>74216</v>
      </c>
      <c r="E7">
        <f>B7-B$22</f>
        <v>-28317.052631578932</v>
      </c>
      <c r="F7">
        <f>C7-C$22</f>
        <v>-37652.05263157896</v>
      </c>
      <c r="G7" s="19">
        <f>D7-D$22</f>
        <v>-59434.63157894736</v>
      </c>
      <c r="H7" s="6">
        <f>E7^2</f>
        <v>801855469.7396113</v>
      </c>
      <c r="I7" s="6">
        <f>F7^2</f>
        <v>1417677067.3711922</v>
      </c>
      <c r="J7" s="1">
        <f>E7*F7</f>
        <v>1066195156.0554014</v>
      </c>
    </row>
    <row r="8" spans="1:10" ht="12.75">
      <c r="A8" s="1">
        <v>1989</v>
      </c>
      <c r="B8">
        <v>352600</v>
      </c>
      <c r="C8">
        <v>223334</v>
      </c>
      <c r="D8" s="19">
        <v>90602</v>
      </c>
      <c r="E8">
        <f>B8-B$22</f>
        <v>-19217.052631578932</v>
      </c>
      <c r="F8">
        <f>C8-C$22</f>
        <v>-16631.05263157896</v>
      </c>
      <c r="G8" s="19">
        <f>D8-D$22</f>
        <v>-43048.63157894736</v>
      </c>
      <c r="H8" s="6">
        <f>E8^2</f>
        <v>369295111.84487474</v>
      </c>
      <c r="I8" s="6">
        <f>F8^2</f>
        <v>276591911.63434947</v>
      </c>
      <c r="J8" s="1">
        <f>E8*F8</f>
        <v>319599813.7396122</v>
      </c>
    </row>
    <row r="9" spans="1:10" ht="12.75">
      <c r="A9" s="1">
        <v>1990</v>
      </c>
      <c r="B9">
        <v>339137</v>
      </c>
      <c r="C9">
        <v>227573</v>
      </c>
      <c r="D9" s="19">
        <v>98684</v>
      </c>
      <c r="E9">
        <f>B9-B$22</f>
        <v>-32680.052631578932</v>
      </c>
      <c r="F9">
        <f>C9-C$22</f>
        <v>-12392.052631578961</v>
      </c>
      <c r="G9" s="19">
        <f>D9-D$22</f>
        <v>-34966.63157894736</v>
      </c>
      <c r="H9" s="6">
        <f>E9^2</f>
        <v>1067985840.0027691</v>
      </c>
      <c r="I9" s="6">
        <f>F9^2</f>
        <v>153562968.42382306</v>
      </c>
      <c r="J9" s="1">
        <f>E9*F9</f>
        <v>404972932.21329665</v>
      </c>
    </row>
    <row r="10" spans="1:10" ht="12.75">
      <c r="A10" s="1">
        <v>1991</v>
      </c>
      <c r="B10">
        <v>319565</v>
      </c>
      <c r="C10">
        <v>215411</v>
      </c>
      <c r="D10" s="19">
        <v>103782</v>
      </c>
      <c r="E10">
        <f>B10-B$22</f>
        <v>-52252.05263157893</v>
      </c>
      <c r="F10">
        <f>C10-C$22</f>
        <v>-24554.05263157896</v>
      </c>
      <c r="G10" s="19">
        <f>D10-D$22</f>
        <v>-29868.63157894736</v>
      </c>
      <c r="H10" s="6">
        <f>E10^2</f>
        <v>2730277004.213295</v>
      </c>
      <c r="I10" s="6">
        <f>F10^2</f>
        <v>602901500.6343497</v>
      </c>
      <c r="J10" s="1">
        <f>E10*F10</f>
        <v>1282999650.423823</v>
      </c>
    </row>
    <row r="11" spans="1:10" ht="12.75">
      <c r="A11" s="1">
        <v>1992</v>
      </c>
      <c r="B11">
        <v>335841</v>
      </c>
      <c r="C11">
        <v>221012</v>
      </c>
      <c r="D11" s="19">
        <v>102104</v>
      </c>
      <c r="E11">
        <f>B11-B$22</f>
        <v>-35976.05263157893</v>
      </c>
      <c r="F11">
        <f>C11-C$22</f>
        <v>-18953.05263157896</v>
      </c>
      <c r="G11" s="19">
        <f>D11-D$22</f>
        <v>-31546.63157894736</v>
      </c>
      <c r="H11" s="6">
        <f>E11^2</f>
        <v>1294276362.9501374</v>
      </c>
      <c r="I11" s="6">
        <f>F11^2</f>
        <v>359218204.05540216</v>
      </c>
      <c r="J11" s="1">
        <f>E11*F11</f>
        <v>681856019.0027703</v>
      </c>
    </row>
    <row r="12" spans="1:10" ht="12.75">
      <c r="A12" s="1">
        <v>1993</v>
      </c>
      <c r="B12">
        <v>318632</v>
      </c>
      <c r="C12">
        <v>193860</v>
      </c>
      <c r="D12" s="19">
        <v>112229</v>
      </c>
      <c r="E12">
        <f>B12-B$22</f>
        <v>-53185.05263157893</v>
      </c>
      <c r="F12">
        <f>C12-C$22</f>
        <v>-46105.05263157896</v>
      </c>
      <c r="G12" s="19">
        <f>D12-D$22</f>
        <v>-21421.63157894736</v>
      </c>
      <c r="H12" s="6">
        <f>E12^2</f>
        <v>2828649823.423821</v>
      </c>
      <c r="I12" s="6">
        <f>F12^2</f>
        <v>2125675878.160666</v>
      </c>
      <c r="J12" s="1">
        <f>E12*F12</f>
        <v>2452099650.792244</v>
      </c>
    </row>
    <row r="13" spans="1:10" ht="12.75">
      <c r="A13" s="1">
        <v>1994</v>
      </c>
      <c r="B13">
        <v>359347</v>
      </c>
      <c r="C13">
        <v>223058</v>
      </c>
      <c r="D13" s="19">
        <v>138976</v>
      </c>
      <c r="E13">
        <f>B13-B$22</f>
        <v>-12470.052631578932</v>
      </c>
      <c r="F13">
        <f>C13-C$22</f>
        <v>-16907.05263157896</v>
      </c>
      <c r="G13" s="19">
        <f>D13-D$22</f>
        <v>5325.368421052641</v>
      </c>
      <c r="H13" s="6">
        <f>E13^2</f>
        <v>155502212.63434866</v>
      </c>
      <c r="I13" s="6">
        <f>F13^2</f>
        <v>285848428.6869811</v>
      </c>
      <c r="J13" s="1">
        <f>E13*F13</f>
        <v>210831836.16066474</v>
      </c>
    </row>
    <row r="14" spans="1:10" ht="12.75">
      <c r="A14" s="1">
        <v>1995</v>
      </c>
      <c r="B14">
        <v>396180</v>
      </c>
      <c r="C14">
        <v>269256</v>
      </c>
      <c r="D14" s="19">
        <v>178786</v>
      </c>
      <c r="E14">
        <f>B14-B$22</f>
        <v>24362.947368421068</v>
      </c>
      <c r="F14">
        <f>C14-C$22</f>
        <v>29290.94736842104</v>
      </c>
      <c r="G14" s="19">
        <f>D14-D$22</f>
        <v>45135.36842105264</v>
      </c>
      <c r="H14" s="6">
        <f>E14^2</f>
        <v>593553204.4764551</v>
      </c>
      <c r="I14" s="6">
        <f>F14^2</f>
        <v>857959597.7396114</v>
      </c>
      <c r="J14" s="1">
        <f>E14*F14</f>
        <v>713613809.1080333</v>
      </c>
    </row>
    <row r="15" spans="1:10" ht="12.75">
      <c r="A15" s="1">
        <v>1996</v>
      </c>
      <c r="B15">
        <v>413005</v>
      </c>
      <c r="C15">
        <v>279215</v>
      </c>
      <c r="D15" s="19">
        <v>208802</v>
      </c>
      <c r="E15">
        <f>B15-B$22</f>
        <v>41187.94736842107</v>
      </c>
      <c r="F15">
        <f>C15-C$22</f>
        <v>39249.94736842104</v>
      </c>
      <c r="G15" s="19">
        <f>D15-D$22</f>
        <v>75151.36842105264</v>
      </c>
      <c r="H15" s="6">
        <f>E15^2</f>
        <v>1696447008.423824</v>
      </c>
      <c r="I15" s="6">
        <f>F15^2</f>
        <v>1540558368.4238217</v>
      </c>
      <c r="J15" s="1">
        <f>E15*F15</f>
        <v>1616624766.4238226</v>
      </c>
    </row>
    <row r="16" spans="1:10" ht="12.75">
      <c r="A16" s="1">
        <v>1997</v>
      </c>
      <c r="B16">
        <v>433868</v>
      </c>
      <c r="C16">
        <v>290024</v>
      </c>
      <c r="D16" s="19">
        <v>213705</v>
      </c>
      <c r="E16">
        <f>B16-B$22</f>
        <v>62050.94736842107</v>
      </c>
      <c r="F16">
        <f>C16-C$22</f>
        <v>50058.94736842104</v>
      </c>
      <c r="G16" s="19">
        <f>D16-D$22</f>
        <v>80054.36842105264</v>
      </c>
      <c r="H16" s="6">
        <f>E16^2</f>
        <v>3850320069.3185616</v>
      </c>
      <c r="I16" s="6">
        <f>F16^2</f>
        <v>2505898211.6343474</v>
      </c>
      <c r="J16" s="1">
        <f>E16*F16</f>
        <v>3106205108.4764543</v>
      </c>
    </row>
    <row r="17" spans="1:10" ht="12.75">
      <c r="A17" s="1">
        <v>1998</v>
      </c>
      <c r="B17">
        <v>487796</v>
      </c>
      <c r="C17">
        <v>344824</v>
      </c>
      <c r="D17" s="19">
        <v>252471</v>
      </c>
      <c r="E17">
        <f>B17-B$22</f>
        <v>115978.94736842107</v>
      </c>
      <c r="F17">
        <f>C17-C$22</f>
        <v>104858.94736842104</v>
      </c>
      <c r="G17" s="19">
        <f>D17-D$22</f>
        <v>118820.36842105264</v>
      </c>
      <c r="H17" s="6">
        <f>E17^2</f>
        <v>13451116232.686985</v>
      </c>
      <c r="I17" s="6">
        <f>F17^2</f>
        <v>10995398843.213293</v>
      </c>
      <c r="J17" s="1">
        <f>E17*F17</f>
        <v>12161430337.950138</v>
      </c>
    </row>
    <row r="18" spans="1:10" ht="12.75">
      <c r="A18" s="1">
        <v>1999</v>
      </c>
      <c r="B18">
        <v>512804</v>
      </c>
      <c r="C18">
        <v>353226</v>
      </c>
      <c r="D18" s="19">
        <v>272484</v>
      </c>
      <c r="E18">
        <f>B18-B$22</f>
        <v>140986.94736842107</v>
      </c>
      <c r="F18">
        <f>C18-C$22</f>
        <v>113260.94736842104</v>
      </c>
      <c r="G18" s="19">
        <f>D18-D$22</f>
        <v>138833.36842105264</v>
      </c>
      <c r="H18" s="6">
        <f>E18^2</f>
        <v>19877319328.265934</v>
      </c>
      <c r="I18" s="6">
        <f>F18^2</f>
        <v>12828042198.79224</v>
      </c>
      <c r="J18" s="1">
        <f>E18*F18</f>
        <v>15968315225.529085</v>
      </c>
    </row>
    <row r="19" spans="1:10" ht="12.75">
      <c r="A19" s="1">
        <v>2000</v>
      </c>
      <c r="B19">
        <v>541595</v>
      </c>
      <c r="C19">
        <v>346960</v>
      </c>
      <c r="D19" s="19">
        <v>263558</v>
      </c>
      <c r="E19">
        <f>B19-B$22</f>
        <v>169777.94736842107</v>
      </c>
      <c r="F19">
        <f>C19-C$22</f>
        <v>106994.94736842104</v>
      </c>
      <c r="G19" s="19">
        <f>D19-D$22</f>
        <v>129907.36842105264</v>
      </c>
      <c r="H19" s="6">
        <f>E19^2</f>
        <v>28824551412.634354</v>
      </c>
      <c r="I19" s="6">
        <f>F19^2</f>
        <v>11447918762.37119</v>
      </c>
      <c r="J19" s="1">
        <f>E19*F19</f>
        <v>18165382543.00277</v>
      </c>
    </row>
    <row r="20" spans="1:15" ht="12.75">
      <c r="A20" s="5">
        <v>2001</v>
      </c>
      <c r="B20" s="4">
        <v>553299</v>
      </c>
      <c r="C20" s="4">
        <v>350232</v>
      </c>
      <c r="D20" s="20">
        <v>269769</v>
      </c>
      <c r="E20" s="4">
        <f>B20-B$22</f>
        <v>181481.94736842107</v>
      </c>
      <c r="F20" s="4">
        <f>C20-C$22</f>
        <v>110266.94736842104</v>
      </c>
      <c r="G20" s="20">
        <f>D20-D$22</f>
        <v>136118.36842105264</v>
      </c>
      <c r="H20" s="7">
        <f>E20^2</f>
        <v>32935697220.634354</v>
      </c>
      <c r="I20" s="8">
        <f>F20^2</f>
        <v>12158799681.950136</v>
      </c>
      <c r="J20" s="5">
        <f>E20*F20</f>
        <v>20011460338.792244</v>
      </c>
      <c r="M20" s="4"/>
      <c r="N20" s="4"/>
      <c r="O20" s="4"/>
    </row>
    <row r="21" spans="1:10" ht="12.75">
      <c r="A21" s="1" t="s">
        <v>4</v>
      </c>
      <c r="B21">
        <f>SUM(B2:B20)</f>
        <v>7064524</v>
      </c>
      <c r="C21">
        <f>SUM(C2:C20)</f>
        <v>4559336</v>
      </c>
      <c r="D21" s="19">
        <f>SUM(D2:D20)</f>
        <v>2539362</v>
      </c>
      <c r="G21" s="19"/>
      <c r="H21">
        <f>SUM(H2:H20)</f>
        <v>164235158514.94733</v>
      </c>
      <c r="I21">
        <f>SUM(I2:I20)</f>
        <v>90046690886.94737</v>
      </c>
      <c r="J21" s="9">
        <f>SUM(J2:J20)</f>
        <v>119507951569.94736</v>
      </c>
    </row>
    <row r="22" spans="1:10" ht="12.75">
      <c r="A22" s="1" t="s">
        <v>5</v>
      </c>
      <c r="B22" s="44">
        <f>AVERAGE(B2:B20)</f>
        <v>371817.05263157893</v>
      </c>
      <c r="C22" s="44">
        <f>AVERAGE(C2:C20)</f>
        <v>239965.05263157896</v>
      </c>
      <c r="D22" s="19">
        <f>AVERAGE(D2:D20)</f>
        <v>133650.63157894736</v>
      </c>
      <c r="G22" s="19"/>
      <c r="H22">
        <f>AVERAGE(H2:H20)</f>
        <v>8643955711.313017</v>
      </c>
      <c r="I22" s="14">
        <f>AVERAGE(I2:I20)</f>
        <v>4739299520.365651</v>
      </c>
      <c r="J22" s="15">
        <f>AVERAGE(J2:J20)</f>
        <v>6289892187.891966</v>
      </c>
    </row>
    <row r="23" spans="9:10" ht="12.75">
      <c r="I23" t="s">
        <v>73</v>
      </c>
      <c r="J23" t="s">
        <v>74</v>
      </c>
    </row>
    <row r="24" ht="17.25">
      <c r="A24" s="21" t="s">
        <v>17</v>
      </c>
    </row>
    <row r="25" spans="1:2" ht="17.25">
      <c r="A25" s="21"/>
      <c r="B25" s="16" t="s">
        <v>23</v>
      </c>
    </row>
    <row r="26" spans="1:7" ht="17.25">
      <c r="A26" s="21">
        <v>1</v>
      </c>
      <c r="B26" s="16" t="s">
        <v>18</v>
      </c>
      <c r="G26" s="17" t="s">
        <v>22</v>
      </c>
    </row>
    <row r="27" spans="1:7" ht="17.25">
      <c r="A27" s="21">
        <v>2</v>
      </c>
      <c r="B27" s="16" t="s">
        <v>19</v>
      </c>
      <c r="G27" s="17" t="s">
        <v>20</v>
      </c>
    </row>
    <row r="28" spans="1:7" ht="17.25">
      <c r="A28" s="21">
        <v>3</v>
      </c>
      <c r="B28" s="16" t="s">
        <v>21</v>
      </c>
      <c r="G28" s="17" t="s">
        <v>22</v>
      </c>
    </row>
    <row r="29" spans="1:2" ht="17.25">
      <c r="A29" s="21">
        <v>4</v>
      </c>
      <c r="B29" s="16" t="s">
        <v>24</v>
      </c>
    </row>
    <row r="30" spans="1:2" ht="17.25">
      <c r="A30" s="21"/>
      <c r="B30" s="16"/>
    </row>
    <row r="31" spans="2:7" ht="13.5" thickBot="1">
      <c r="B31" s="62" t="s">
        <v>46</v>
      </c>
      <c r="C31" s="13" t="s">
        <v>12</v>
      </c>
      <c r="D31" s="11" t="s">
        <v>13</v>
      </c>
      <c r="E31" s="10">
        <f>J22</f>
        <v>6289892187.891966</v>
      </c>
      <c r="F31" s="11" t="s">
        <v>13</v>
      </c>
      <c r="G31" s="17">
        <f>E31/E32</f>
        <v>1.327177605226918</v>
      </c>
    </row>
    <row r="32" spans="2:5" ht="12.75">
      <c r="B32" s="62"/>
      <c r="C32" s="12" t="s">
        <v>14</v>
      </c>
      <c r="E32">
        <f>I22</f>
        <v>4739299520.365651</v>
      </c>
    </row>
    <row r="33" ht="12.75">
      <c r="B33" s="62"/>
    </row>
    <row r="34" spans="2:9" ht="12.75">
      <c r="B34" s="62" t="s">
        <v>81</v>
      </c>
      <c r="C34" s="44">
        <f>B22</f>
        <v>371817.05263157893</v>
      </c>
      <c r="D34" s="11" t="s">
        <v>15</v>
      </c>
      <c r="E34">
        <f>G31</f>
        <v>1.327177605226918</v>
      </c>
      <c r="F34" s="11" t="s">
        <v>16</v>
      </c>
      <c r="G34" s="44">
        <f>C22</f>
        <v>239965.05263157896</v>
      </c>
      <c r="H34" s="11" t="s">
        <v>13</v>
      </c>
      <c r="I34" s="17">
        <f>C34-E34*G34</f>
        <v>53340.808741848625</v>
      </c>
    </row>
    <row r="36" spans="1:2" ht="17.25">
      <c r="A36" s="21">
        <v>5</v>
      </c>
      <c r="B36" s="16" t="s">
        <v>25</v>
      </c>
    </row>
    <row r="38" spans="1:9" ht="12.75">
      <c r="A38" s="3" t="s">
        <v>0</v>
      </c>
      <c r="B38" s="22" t="s">
        <v>26</v>
      </c>
      <c r="C38" s="4"/>
      <c r="D38" s="4"/>
      <c r="E38" s="4"/>
      <c r="F38" s="4"/>
      <c r="G38" s="4"/>
      <c r="H38" s="4"/>
      <c r="I38" s="4"/>
    </row>
    <row r="39" spans="1:2" ht="12.75">
      <c r="A39" s="1">
        <v>1983</v>
      </c>
      <c r="B39">
        <f>$I$34+$G$31*C2</f>
        <v>247859.92162953707</v>
      </c>
    </row>
    <row r="40" spans="1:2" ht="12.75">
      <c r="A40" s="1">
        <v>1984</v>
      </c>
      <c r="B40">
        <f aca="true" t="shared" si="0" ref="B40:B57">$I$34+$G$31*C3</f>
        <v>229645.73617540285</v>
      </c>
    </row>
    <row r="41" spans="1:2" ht="12.75">
      <c r="A41" s="1">
        <v>1985</v>
      </c>
      <c r="B41">
        <f t="shared" si="0"/>
        <v>261394.4788476412</v>
      </c>
    </row>
    <row r="42" spans="1:2" ht="12.75">
      <c r="A42" s="1">
        <v>1986</v>
      </c>
      <c r="B42">
        <f t="shared" si="0"/>
        <v>283319.4528859899</v>
      </c>
    </row>
    <row r="43" spans="1:2" ht="12.75">
      <c r="A43" s="1">
        <v>1987</v>
      </c>
      <c r="B43">
        <f t="shared" si="0"/>
        <v>331493.34560051654</v>
      </c>
    </row>
    <row r="44" spans="1:2" ht="12.75">
      <c r="A44" s="1">
        <v>1988</v>
      </c>
      <c r="B44">
        <f t="shared" si="0"/>
        <v>321846.0915881221</v>
      </c>
    </row>
    <row r="45" spans="1:2" ht="12.75">
      <c r="A45" s="1">
        <v>1989</v>
      </c>
      <c r="B45">
        <f t="shared" si="0"/>
        <v>349744.6920275971</v>
      </c>
    </row>
    <row r="46" spans="1:2" ht="12.75">
      <c r="A46" s="1">
        <v>1990</v>
      </c>
      <c r="B46">
        <f t="shared" si="0"/>
        <v>355370.59789615404</v>
      </c>
    </row>
    <row r="47" spans="1:2" ht="12.75">
      <c r="A47" s="1">
        <v>1991</v>
      </c>
      <c r="B47">
        <f t="shared" si="0"/>
        <v>339229.46386138425</v>
      </c>
    </row>
    <row r="48" spans="1:2" ht="12.75">
      <c r="A48" s="1">
        <v>1992</v>
      </c>
      <c r="B48">
        <f t="shared" si="0"/>
        <v>346662.98562826024</v>
      </c>
    </row>
    <row r="49" spans="1:2" ht="12.75">
      <c r="A49" s="1">
        <v>1993</v>
      </c>
      <c r="B49">
        <f t="shared" si="0"/>
        <v>310627.4592911389</v>
      </c>
    </row>
    <row r="50" spans="1:2" ht="12.75">
      <c r="A50" s="1">
        <v>1994</v>
      </c>
      <c r="B50">
        <f t="shared" si="0"/>
        <v>349378.3910085545</v>
      </c>
    </row>
    <row r="51" spans="1:2" ht="12.75">
      <c r="A51" s="1">
        <v>1995</v>
      </c>
      <c r="B51">
        <f t="shared" si="0"/>
        <v>410691.34201482765</v>
      </c>
    </row>
    <row r="52" spans="1:2" ht="12.75">
      <c r="A52" s="1">
        <v>1996</v>
      </c>
      <c r="B52">
        <f t="shared" si="0"/>
        <v>423908.7037852825</v>
      </c>
    </row>
    <row r="53" spans="1:2" ht="12.75">
      <c r="A53" s="1">
        <v>1997</v>
      </c>
      <c r="B53">
        <f t="shared" si="0"/>
        <v>438254.1665201803</v>
      </c>
    </row>
    <row r="54" spans="1:2" ht="12.75">
      <c r="A54" s="1">
        <v>1998</v>
      </c>
      <c r="B54">
        <f t="shared" si="0"/>
        <v>510983.4992866154</v>
      </c>
    </row>
    <row r="55" spans="1:2" ht="12.75">
      <c r="A55" s="1">
        <v>1999</v>
      </c>
      <c r="B55">
        <f t="shared" si="0"/>
        <v>522134.44552573195</v>
      </c>
    </row>
    <row r="56" spans="1:2" ht="12.75">
      <c r="A56" s="1">
        <v>2000</v>
      </c>
      <c r="B56">
        <f t="shared" si="0"/>
        <v>513818.3506513801</v>
      </c>
    </row>
    <row r="57" spans="1:9" ht="12.75">
      <c r="A57" s="5">
        <v>2001</v>
      </c>
      <c r="B57" s="23">
        <f t="shared" si="0"/>
        <v>518160.87577568257</v>
      </c>
      <c r="C57" s="4"/>
      <c r="D57" s="4"/>
      <c r="E57" s="4"/>
      <c r="F57" s="4"/>
      <c r="G57" s="4"/>
      <c r="H57" s="4"/>
      <c r="I57" s="4"/>
    </row>
    <row r="58" spans="1:2" ht="12.75">
      <c r="A58" s="1" t="s">
        <v>4</v>
      </c>
      <c r="B58">
        <f>SUM(B39:B57)</f>
        <v>7064523.999999998</v>
      </c>
    </row>
    <row r="59" spans="1:6" ht="12.75">
      <c r="A59" s="1" t="s">
        <v>5</v>
      </c>
      <c r="B59" s="14">
        <f>AVERAGE(B39:B57)</f>
        <v>371817.0526315789</v>
      </c>
      <c r="F59" s="17" t="s">
        <v>27</v>
      </c>
    </row>
    <row r="61" spans="1:2" ht="17.25">
      <c r="A61" s="21">
        <v>6</v>
      </c>
      <c r="B61" s="16" t="s">
        <v>30</v>
      </c>
    </row>
    <row r="63" spans="1:9" ht="12.75">
      <c r="A63" s="3" t="s">
        <v>0</v>
      </c>
      <c r="B63" s="25" t="s">
        <v>28</v>
      </c>
      <c r="C63" s="4"/>
      <c r="D63" s="4" t="s">
        <v>29</v>
      </c>
      <c r="E63" s="4"/>
      <c r="F63" s="4"/>
      <c r="G63" s="4"/>
      <c r="H63" s="4"/>
      <c r="I63" s="4"/>
    </row>
    <row r="64" spans="1:4" ht="12.75">
      <c r="A64" s="1">
        <v>1983</v>
      </c>
      <c r="B64">
        <f>B2-B39</f>
        <v>-12104.921629537072</v>
      </c>
      <c r="D64">
        <f>B64*C2</f>
        <v>-1774169943.5547304</v>
      </c>
    </row>
    <row r="65" spans="1:4" ht="12.75">
      <c r="A65" s="1">
        <v>1984</v>
      </c>
      <c r="B65">
        <f aca="true" t="shared" si="1" ref="B65:B82">B3-B40</f>
        <v>23354.263824597147</v>
      </c>
      <c r="D65">
        <f aca="true" t="shared" si="2" ref="D65:D82">B65*C3</f>
        <v>3102427114.987134</v>
      </c>
    </row>
    <row r="66" spans="1:4" ht="12.75">
      <c r="A66" s="1">
        <v>1985</v>
      </c>
      <c r="B66">
        <f t="shared" si="1"/>
        <v>13605.521152358793</v>
      </c>
      <c r="D66">
        <f t="shared" si="2"/>
        <v>2132855917.9283738</v>
      </c>
    </row>
    <row r="67" spans="1:4" ht="12.75">
      <c r="A67" s="1">
        <v>1986</v>
      </c>
      <c r="B67">
        <f t="shared" si="1"/>
        <v>-2319.4528859899146</v>
      </c>
      <c r="D67">
        <f t="shared" si="2"/>
        <v>-401924073.89587635</v>
      </c>
    </row>
    <row r="68" spans="1:4" ht="12.75">
      <c r="A68" s="1">
        <v>1987</v>
      </c>
      <c r="B68">
        <f t="shared" si="1"/>
        <v>-18893.345600516535</v>
      </c>
      <c r="D68">
        <f t="shared" si="2"/>
        <v>-3959705157.6474566</v>
      </c>
    </row>
    <row r="69" spans="1:4" ht="12.75">
      <c r="A69" s="1">
        <v>1988</v>
      </c>
      <c r="B69">
        <f t="shared" si="1"/>
        <v>21653.90841187793</v>
      </c>
      <c r="D69">
        <f t="shared" si="2"/>
        <v>4380867172.532259</v>
      </c>
    </row>
    <row r="70" spans="1:4" ht="12.75">
      <c r="A70" s="1">
        <v>1989</v>
      </c>
      <c r="B70">
        <f t="shared" si="1"/>
        <v>2855.307972402894</v>
      </c>
      <c r="D70">
        <f t="shared" si="2"/>
        <v>637687350.7086279</v>
      </c>
    </row>
    <row r="71" spans="1:4" ht="12.75">
      <c r="A71" s="1">
        <v>1990</v>
      </c>
      <c r="B71">
        <f t="shared" si="1"/>
        <v>-16233.597896154039</v>
      </c>
      <c r="D71">
        <f t="shared" si="2"/>
        <v>-3694328574.021463</v>
      </c>
    </row>
    <row r="72" spans="1:4" ht="12.75">
      <c r="A72" s="1">
        <v>1991</v>
      </c>
      <c r="B72">
        <f t="shared" si="1"/>
        <v>-19664.463861384254</v>
      </c>
      <c r="D72">
        <f t="shared" si="2"/>
        <v>-4235941824.8446436</v>
      </c>
    </row>
    <row r="73" spans="1:4" ht="12.75">
      <c r="A73" s="1">
        <v>1992</v>
      </c>
      <c r="B73">
        <f t="shared" si="1"/>
        <v>-10821.985628260241</v>
      </c>
      <c r="D73">
        <f t="shared" si="2"/>
        <v>-2391788687.6730523</v>
      </c>
    </row>
    <row r="74" spans="1:4" ht="12.75">
      <c r="A74" s="1">
        <v>1993</v>
      </c>
      <c r="B74">
        <f t="shared" si="1"/>
        <v>8004.540708861081</v>
      </c>
      <c r="D74">
        <f t="shared" si="2"/>
        <v>1551760261.8198092</v>
      </c>
    </row>
    <row r="75" spans="1:4" ht="12.75">
      <c r="A75" s="1">
        <v>1994</v>
      </c>
      <c r="B75">
        <f t="shared" si="1"/>
        <v>9968.608991445508</v>
      </c>
      <c r="D75">
        <f t="shared" si="2"/>
        <v>2223577984.413852</v>
      </c>
    </row>
    <row r="76" spans="1:4" ht="12.75">
      <c r="A76" s="1">
        <v>1995</v>
      </c>
      <c r="B76">
        <f t="shared" si="1"/>
        <v>-14511.34201482765</v>
      </c>
      <c r="D76">
        <f t="shared" si="2"/>
        <v>-3907265905.5444336</v>
      </c>
    </row>
    <row r="77" spans="1:4" ht="12.75">
      <c r="A77" s="1">
        <v>1996</v>
      </c>
      <c r="B77">
        <f t="shared" si="1"/>
        <v>-10903.703785282501</v>
      </c>
      <c r="D77">
        <f t="shared" si="2"/>
        <v>-3044477652.407654</v>
      </c>
    </row>
    <row r="78" spans="1:4" ht="12.75">
      <c r="A78" s="1">
        <v>1997</v>
      </c>
      <c r="B78">
        <f t="shared" si="1"/>
        <v>-4386.166520180297</v>
      </c>
      <c r="D78">
        <f t="shared" si="2"/>
        <v>-1272093558.8487704</v>
      </c>
    </row>
    <row r="79" spans="1:4" ht="12.75">
      <c r="A79" s="1">
        <v>1998</v>
      </c>
      <c r="B79">
        <f t="shared" si="1"/>
        <v>-23187.499286615406</v>
      </c>
      <c r="D79">
        <f t="shared" si="2"/>
        <v>-7995606254.007871</v>
      </c>
    </row>
    <row r="80" spans="1:4" ht="12.75">
      <c r="A80" s="1">
        <v>1999</v>
      </c>
      <c r="B80">
        <f t="shared" si="1"/>
        <v>-9330.44552573195</v>
      </c>
      <c r="D80">
        <f t="shared" si="2"/>
        <v>-3295755951.2721934</v>
      </c>
    </row>
    <row r="81" spans="1:4" ht="12.75">
      <c r="A81" s="1">
        <v>2000</v>
      </c>
      <c r="B81">
        <f t="shared" si="1"/>
        <v>27776.649348619918</v>
      </c>
      <c r="D81">
        <f t="shared" si="2"/>
        <v>9637386257.997168</v>
      </c>
    </row>
    <row r="82" spans="1:9" ht="12.75">
      <c r="A82" s="5">
        <v>2001</v>
      </c>
      <c r="B82" s="23">
        <f t="shared" si="1"/>
        <v>35138.124224317435</v>
      </c>
      <c r="C82" s="4"/>
      <c r="D82" s="4">
        <f t="shared" si="2"/>
        <v>12306495523.331144</v>
      </c>
      <c r="E82" s="4"/>
      <c r="F82" s="4"/>
      <c r="G82" s="4"/>
      <c r="H82" s="4"/>
      <c r="I82" s="4"/>
    </row>
    <row r="83" spans="1:4" ht="12.75">
      <c r="A83" s="1" t="s">
        <v>4</v>
      </c>
      <c r="B83" s="26">
        <f>SUM(B64:B82)</f>
        <v>8.440110832452774E-10</v>
      </c>
      <c r="D83" s="26">
        <f>SUM(D64:D82)</f>
        <v>0.000225067138671875</v>
      </c>
    </row>
    <row r="84" spans="1:4" ht="12.75">
      <c r="A84" s="1" t="s">
        <v>5</v>
      </c>
      <c r="B84" s="24">
        <f>AVERAGE(B64:B82)</f>
        <v>4.442163596027776E-11</v>
      </c>
      <c r="D84" s="24">
        <f>AVERAGE(D64:D82)</f>
        <v>1.1845638877467105E-05</v>
      </c>
    </row>
    <row r="87" ht="17.25">
      <c r="A87" s="21" t="s">
        <v>31</v>
      </c>
    </row>
    <row r="88" ht="12.75">
      <c r="B88" s="16" t="s">
        <v>32</v>
      </c>
    </row>
    <row r="90" spans="1:2" ht="17.25">
      <c r="A90" s="21">
        <v>1</v>
      </c>
      <c r="B90" s="16" t="s">
        <v>33</v>
      </c>
    </row>
    <row r="92" spans="1:15" ht="26.25">
      <c r="A92" s="3" t="str">
        <f aca="true" t="shared" si="3" ref="A92:E101">A1</f>
        <v>Año</v>
      </c>
      <c r="B92" s="54" t="str">
        <f t="shared" si="3"/>
        <v>Producción (P)</v>
      </c>
      <c r="C92" s="2" t="str">
        <f t="shared" si="3"/>
        <v>Consumo (C)</v>
      </c>
      <c r="D92" s="27" t="str">
        <f>D1</f>
        <v>Import (I)</v>
      </c>
      <c r="E92" s="57" t="s">
        <v>34</v>
      </c>
      <c r="F92" s="28" t="s">
        <v>35</v>
      </c>
      <c r="G92" s="27" t="s">
        <v>36</v>
      </c>
      <c r="H92" s="76" t="s">
        <v>37</v>
      </c>
      <c r="I92" s="5" t="s">
        <v>38</v>
      </c>
      <c r="J92" s="5" t="s">
        <v>39</v>
      </c>
      <c r="K92" s="4"/>
      <c r="M92" s="4"/>
      <c r="O92" s="4"/>
    </row>
    <row r="93" spans="1:11" ht="12.75">
      <c r="A93" s="1">
        <f t="shared" si="3"/>
        <v>1983</v>
      </c>
      <c r="B93" s="55">
        <f t="shared" si="3"/>
        <v>235755</v>
      </c>
      <c r="C93">
        <f t="shared" si="3"/>
        <v>146566</v>
      </c>
      <c r="D93" s="29">
        <f>D2</f>
        <v>14323</v>
      </c>
      <c r="E93" s="58">
        <f>B93^2</f>
        <v>55580420025</v>
      </c>
      <c r="F93" s="33">
        <f>C93^2</f>
        <v>21481592356</v>
      </c>
      <c r="G93" s="29">
        <f>D93^2</f>
        <v>205148329</v>
      </c>
      <c r="H93" s="77">
        <f>$B93*C93</f>
        <v>34553667330</v>
      </c>
      <c r="I93" s="29">
        <f>$B93*D93</f>
        <v>3376718865</v>
      </c>
      <c r="J93" s="9">
        <f>$C93*D93</f>
        <v>2099264818</v>
      </c>
      <c r="K93" s="33"/>
    </row>
    <row r="94" spans="1:11" ht="12.75">
      <c r="A94" s="1">
        <f t="shared" si="3"/>
        <v>1984</v>
      </c>
      <c r="B94" s="55">
        <f t="shared" si="3"/>
        <v>253000</v>
      </c>
      <c r="C94">
        <f t="shared" si="3"/>
        <v>132842</v>
      </c>
      <c r="D94" s="29">
        <f>D3</f>
        <v>16479</v>
      </c>
      <c r="E94" s="58">
        <f>B94^2</f>
        <v>64009000000</v>
      </c>
      <c r="F94" s="33">
        <f>C94^2</f>
        <v>17646996964</v>
      </c>
      <c r="G94" s="29">
        <f>D94^2</f>
        <v>271557441</v>
      </c>
      <c r="H94" s="77">
        <f>$B94*C94</f>
        <v>33609026000</v>
      </c>
      <c r="I94" s="29">
        <f>$B94*D94</f>
        <v>4169187000</v>
      </c>
      <c r="J94" s="1">
        <f>$C94*D94</f>
        <v>2189103318</v>
      </c>
      <c r="K94" s="33"/>
    </row>
    <row r="95" spans="1:11" ht="12.75">
      <c r="A95" s="1">
        <f t="shared" si="3"/>
        <v>1985</v>
      </c>
      <c r="B95" s="55">
        <f t="shared" si="3"/>
        <v>275000</v>
      </c>
      <c r="C95">
        <f t="shared" si="3"/>
        <v>156764</v>
      </c>
      <c r="D95" s="29">
        <f>D4</f>
        <v>24143</v>
      </c>
      <c r="E95" s="58">
        <f>B95^2</f>
        <v>75625000000</v>
      </c>
      <c r="F95" s="33">
        <f>C95^2</f>
        <v>24574951696</v>
      </c>
      <c r="G95" s="29">
        <f>D95^2</f>
        <v>582884449</v>
      </c>
      <c r="H95" s="77">
        <f>$B95*C95</f>
        <v>43110100000</v>
      </c>
      <c r="I95" s="29">
        <f>$B95*D95</f>
        <v>6639325000</v>
      </c>
      <c r="J95" s="1">
        <f>$C95*D95</f>
        <v>3784753252</v>
      </c>
      <c r="K95" s="33"/>
    </row>
    <row r="96" spans="1:11" ht="12.75">
      <c r="A96" s="1">
        <f t="shared" si="3"/>
        <v>1986</v>
      </c>
      <c r="B96" s="55">
        <f t="shared" si="3"/>
        <v>281000</v>
      </c>
      <c r="C96">
        <f t="shared" si="3"/>
        <v>173284</v>
      </c>
      <c r="D96" s="29">
        <f>D5</f>
        <v>37267</v>
      </c>
      <c r="E96" s="58">
        <f>B96^2</f>
        <v>78961000000</v>
      </c>
      <c r="F96" s="33">
        <f>C96^2</f>
        <v>30027344656</v>
      </c>
      <c r="G96" s="29">
        <f>D96^2</f>
        <v>1388829289</v>
      </c>
      <c r="H96" s="77">
        <f>$B96*C96</f>
        <v>48692804000</v>
      </c>
      <c r="I96" s="29">
        <f>$B96*D96</f>
        <v>10472027000</v>
      </c>
      <c r="J96" s="1">
        <f>$C96*D96</f>
        <v>6457774828</v>
      </c>
      <c r="K96" s="33"/>
    </row>
    <row r="97" spans="1:11" ht="12.75">
      <c r="A97" s="1">
        <f t="shared" si="3"/>
        <v>1987</v>
      </c>
      <c r="B97" s="55">
        <f t="shared" si="3"/>
        <v>312600</v>
      </c>
      <c r="C97">
        <f t="shared" si="3"/>
        <v>209582</v>
      </c>
      <c r="D97" s="29">
        <f>D6</f>
        <v>66982</v>
      </c>
      <c r="E97" s="58">
        <f>B97^2</f>
        <v>97718760000</v>
      </c>
      <c r="F97" s="33">
        <f>C97^2</f>
        <v>43924614724</v>
      </c>
      <c r="G97" s="29">
        <f>D97^2</f>
        <v>4486588324</v>
      </c>
      <c r="H97" s="77">
        <f>$B97*C97</f>
        <v>65515333200</v>
      </c>
      <c r="I97" s="29">
        <f>$B97*D97</f>
        <v>20938573200</v>
      </c>
      <c r="J97" s="1">
        <f>$C97*D97</f>
        <v>14038221524</v>
      </c>
      <c r="K97" s="33"/>
    </row>
    <row r="98" spans="1:11" ht="12.75">
      <c r="A98" s="1">
        <f t="shared" si="3"/>
        <v>1988</v>
      </c>
      <c r="B98" s="55">
        <f t="shared" si="3"/>
        <v>343500</v>
      </c>
      <c r="C98">
        <f t="shared" si="3"/>
        <v>202313</v>
      </c>
      <c r="D98" s="29">
        <f>D7</f>
        <v>74216</v>
      </c>
      <c r="E98" s="58">
        <f>B98^2</f>
        <v>117992250000</v>
      </c>
      <c r="F98" s="33">
        <f>C98^2</f>
        <v>40930549969</v>
      </c>
      <c r="G98" s="29">
        <f>D98^2</f>
        <v>5508014656</v>
      </c>
      <c r="H98" s="77">
        <f>$B98*C98</f>
        <v>69494515500</v>
      </c>
      <c r="I98" s="29">
        <f>$B98*D98</f>
        <v>25493196000</v>
      </c>
      <c r="J98" s="1">
        <f>$C98*D98</f>
        <v>15014861608</v>
      </c>
      <c r="K98" s="33"/>
    </row>
    <row r="99" spans="1:11" ht="12.75">
      <c r="A99" s="1">
        <f t="shared" si="3"/>
        <v>1989</v>
      </c>
      <c r="B99" s="55">
        <f t="shared" si="3"/>
        <v>352600</v>
      </c>
      <c r="C99">
        <f t="shared" si="3"/>
        <v>223334</v>
      </c>
      <c r="D99" s="29">
        <f>D8</f>
        <v>90602</v>
      </c>
      <c r="E99" s="58">
        <f>B99^2</f>
        <v>124326760000</v>
      </c>
      <c r="F99" s="33">
        <f>C99^2</f>
        <v>49878075556</v>
      </c>
      <c r="G99" s="29">
        <f>D99^2</f>
        <v>8208722404</v>
      </c>
      <c r="H99" s="77">
        <f>$B99*C99</f>
        <v>78747568400</v>
      </c>
      <c r="I99" s="29">
        <f>$B99*D99</f>
        <v>31946265200</v>
      </c>
      <c r="J99" s="1">
        <f>$C99*D99</f>
        <v>20234507068</v>
      </c>
      <c r="K99" s="33"/>
    </row>
    <row r="100" spans="1:11" ht="12.75">
      <c r="A100" s="1">
        <f t="shared" si="3"/>
        <v>1990</v>
      </c>
      <c r="B100" s="55">
        <f t="shared" si="3"/>
        <v>339137</v>
      </c>
      <c r="C100">
        <f t="shared" si="3"/>
        <v>227573</v>
      </c>
      <c r="D100" s="29">
        <f>D9</f>
        <v>98684</v>
      </c>
      <c r="E100" s="58">
        <f>B100^2</f>
        <v>115013904769</v>
      </c>
      <c r="F100" s="33">
        <f>C100^2</f>
        <v>51789470329</v>
      </c>
      <c r="G100" s="29">
        <f>D100^2</f>
        <v>9738531856</v>
      </c>
      <c r="H100" s="77">
        <f>$B100*C100</f>
        <v>77178424501</v>
      </c>
      <c r="I100" s="29">
        <f>$B100*D100</f>
        <v>33467395708</v>
      </c>
      <c r="J100" s="1">
        <f>$C100*D100</f>
        <v>22457813932</v>
      </c>
      <c r="K100" s="33"/>
    </row>
    <row r="101" spans="1:11" ht="12.75">
      <c r="A101" s="1">
        <f t="shared" si="3"/>
        <v>1991</v>
      </c>
      <c r="B101" s="55">
        <f t="shared" si="3"/>
        <v>319565</v>
      </c>
      <c r="C101">
        <f t="shared" si="3"/>
        <v>215411</v>
      </c>
      <c r="D101" s="29">
        <f>D10</f>
        <v>103782</v>
      </c>
      <c r="E101" s="58">
        <f>B101^2</f>
        <v>102121789225</v>
      </c>
      <c r="F101" s="33">
        <f>C101^2</f>
        <v>46401898921</v>
      </c>
      <c r="G101" s="29">
        <f>D101^2</f>
        <v>10770703524</v>
      </c>
      <c r="H101" s="77">
        <f>$B101*C101</f>
        <v>68837816215</v>
      </c>
      <c r="I101" s="29">
        <f>$B101*D101</f>
        <v>33165094830</v>
      </c>
      <c r="J101" s="1">
        <f>$C101*D101</f>
        <v>22355784402</v>
      </c>
      <c r="K101" s="33"/>
    </row>
    <row r="102" spans="1:11" ht="12.75">
      <c r="A102" s="1">
        <f aca="true" t="shared" si="4" ref="A102:E111">A11</f>
        <v>1992</v>
      </c>
      <c r="B102" s="55">
        <f t="shared" si="4"/>
        <v>335841</v>
      </c>
      <c r="C102">
        <f t="shared" si="4"/>
        <v>221012</v>
      </c>
      <c r="D102" s="29">
        <f>D11</f>
        <v>102104</v>
      </c>
      <c r="E102" s="58">
        <f>B102^2</f>
        <v>112789177281</v>
      </c>
      <c r="F102" s="33">
        <f>C102^2</f>
        <v>48846304144</v>
      </c>
      <c r="G102" s="29">
        <f>D102^2</f>
        <v>10425226816</v>
      </c>
      <c r="H102" s="77">
        <f>$B102*C102</f>
        <v>74224891092</v>
      </c>
      <c r="I102" s="29">
        <f>$B102*D102</f>
        <v>34290709464</v>
      </c>
      <c r="J102" s="1">
        <f>$C102*D102</f>
        <v>22566209248</v>
      </c>
      <c r="K102" s="33"/>
    </row>
    <row r="103" spans="1:11" ht="12.75">
      <c r="A103" s="1">
        <f t="shared" si="4"/>
        <v>1993</v>
      </c>
      <c r="B103" s="55">
        <f t="shared" si="4"/>
        <v>318632</v>
      </c>
      <c r="C103">
        <f t="shared" si="4"/>
        <v>193860</v>
      </c>
      <c r="D103" s="29">
        <f>D12</f>
        <v>112229</v>
      </c>
      <c r="E103" s="58">
        <f>B103^2</f>
        <v>101526351424</v>
      </c>
      <c r="F103" s="33">
        <f>C103^2</f>
        <v>37581699600</v>
      </c>
      <c r="G103" s="29">
        <f>D103^2</f>
        <v>12595348441</v>
      </c>
      <c r="H103" s="77">
        <f>$B103*C103</f>
        <v>61769999520</v>
      </c>
      <c r="I103" s="29">
        <f>$B103*D103</f>
        <v>35759750728</v>
      </c>
      <c r="J103" s="1">
        <f>$C103*D103</f>
        <v>21756713940</v>
      </c>
      <c r="K103" s="33"/>
    </row>
    <row r="104" spans="1:11" ht="12.75">
      <c r="A104" s="1">
        <f t="shared" si="4"/>
        <v>1994</v>
      </c>
      <c r="B104" s="55">
        <f t="shared" si="4"/>
        <v>359347</v>
      </c>
      <c r="C104">
        <f t="shared" si="4"/>
        <v>223058</v>
      </c>
      <c r="D104" s="29">
        <f>D13</f>
        <v>138976</v>
      </c>
      <c r="E104" s="58">
        <f>B104^2</f>
        <v>129130266409</v>
      </c>
      <c r="F104" s="33">
        <f>C104^2</f>
        <v>49754871364</v>
      </c>
      <c r="G104" s="29">
        <f>D104^2</f>
        <v>19314328576</v>
      </c>
      <c r="H104" s="77">
        <f>$B104*C104</f>
        <v>80155223126</v>
      </c>
      <c r="I104" s="29">
        <f>$B104*D104</f>
        <v>49940608672</v>
      </c>
      <c r="J104" s="1">
        <f>$C104*D104</f>
        <v>30999708608</v>
      </c>
      <c r="K104" s="33"/>
    </row>
    <row r="105" spans="1:11" ht="12.75">
      <c r="A105" s="1">
        <f t="shared" si="4"/>
        <v>1995</v>
      </c>
      <c r="B105" s="55">
        <f t="shared" si="4"/>
        <v>396180</v>
      </c>
      <c r="C105">
        <f t="shared" si="4"/>
        <v>269256</v>
      </c>
      <c r="D105" s="29">
        <f>D14</f>
        <v>178786</v>
      </c>
      <c r="E105" s="58">
        <f>B105^2</f>
        <v>156958592400</v>
      </c>
      <c r="F105" s="33">
        <f>C105^2</f>
        <v>72498793536</v>
      </c>
      <c r="G105" s="29">
        <f>D105^2</f>
        <v>31964433796</v>
      </c>
      <c r="H105" s="77">
        <f>$B105*C105</f>
        <v>106673842080</v>
      </c>
      <c r="I105" s="29">
        <f>$B105*D105</f>
        <v>70831437480</v>
      </c>
      <c r="J105" s="1">
        <f>$C105*D105</f>
        <v>48139203216</v>
      </c>
      <c r="K105" s="33"/>
    </row>
    <row r="106" spans="1:11" ht="12.75">
      <c r="A106" s="1">
        <f t="shared" si="4"/>
        <v>1996</v>
      </c>
      <c r="B106" s="55">
        <f t="shared" si="4"/>
        <v>413005</v>
      </c>
      <c r="C106">
        <f t="shared" si="4"/>
        <v>279215</v>
      </c>
      <c r="D106" s="29">
        <f>D15</f>
        <v>208802</v>
      </c>
      <c r="E106" s="58">
        <f>B106^2</f>
        <v>170573130025</v>
      </c>
      <c r="F106" s="33">
        <f>C106^2</f>
        <v>77961016225</v>
      </c>
      <c r="G106" s="29">
        <f>D106^2</f>
        <v>43598275204</v>
      </c>
      <c r="H106" s="77">
        <f>$B106*C106</f>
        <v>115317191075</v>
      </c>
      <c r="I106" s="29">
        <f>$B106*D106</f>
        <v>86236270010</v>
      </c>
      <c r="J106" s="1">
        <f>$C106*D106</f>
        <v>58300650430</v>
      </c>
      <c r="K106" s="33"/>
    </row>
    <row r="107" spans="1:11" ht="12.75">
      <c r="A107" s="1">
        <f t="shared" si="4"/>
        <v>1997</v>
      </c>
      <c r="B107" s="55">
        <f t="shared" si="4"/>
        <v>433868</v>
      </c>
      <c r="C107">
        <f t="shared" si="4"/>
        <v>290024</v>
      </c>
      <c r="D107" s="29">
        <f>D16</f>
        <v>213705</v>
      </c>
      <c r="E107" s="58">
        <f>B107^2</f>
        <v>188241441424</v>
      </c>
      <c r="F107" s="33">
        <f>C107^2</f>
        <v>84113920576</v>
      </c>
      <c r="G107" s="29">
        <f>D107^2</f>
        <v>45669827025</v>
      </c>
      <c r="H107" s="77">
        <f>$B107*C107</f>
        <v>125832132832</v>
      </c>
      <c r="I107" s="29">
        <f>$B107*D107</f>
        <v>92719760940</v>
      </c>
      <c r="J107" s="1">
        <f>$C107*D107</f>
        <v>61979578920</v>
      </c>
      <c r="K107" s="33"/>
    </row>
    <row r="108" spans="1:11" ht="12.75">
      <c r="A108" s="1">
        <f t="shared" si="4"/>
        <v>1998</v>
      </c>
      <c r="B108" s="55">
        <f t="shared" si="4"/>
        <v>487796</v>
      </c>
      <c r="C108">
        <f t="shared" si="4"/>
        <v>344824</v>
      </c>
      <c r="D108" s="29">
        <f>D17</f>
        <v>252471</v>
      </c>
      <c r="E108" s="58">
        <f>B108^2</f>
        <v>237944937616</v>
      </c>
      <c r="F108" s="33">
        <f>C108^2</f>
        <v>118903590976</v>
      </c>
      <c r="G108" s="29">
        <f>D108^2</f>
        <v>63741605841</v>
      </c>
      <c r="H108" s="77">
        <f>$B108*C108</f>
        <v>168203767904</v>
      </c>
      <c r="I108" s="29">
        <f>$B108*D108</f>
        <v>123154343916</v>
      </c>
      <c r="J108" s="1">
        <f>$C108*D108</f>
        <v>87058060104</v>
      </c>
      <c r="K108" s="33"/>
    </row>
    <row r="109" spans="1:11" ht="12.75">
      <c r="A109" s="1">
        <f t="shared" si="4"/>
        <v>1999</v>
      </c>
      <c r="B109" s="55">
        <f t="shared" si="4"/>
        <v>512804</v>
      </c>
      <c r="C109">
        <f t="shared" si="4"/>
        <v>353226</v>
      </c>
      <c r="D109" s="29">
        <f>D18</f>
        <v>272484</v>
      </c>
      <c r="E109" s="58">
        <f>B109^2</f>
        <v>262967942416</v>
      </c>
      <c r="F109" s="33">
        <f>C109^2</f>
        <v>124768607076</v>
      </c>
      <c r="G109" s="29">
        <f>D109^2</f>
        <v>74247530256</v>
      </c>
      <c r="H109" s="77">
        <f>$B109*C109</f>
        <v>181135705704</v>
      </c>
      <c r="I109" s="29">
        <f>$B109*D109</f>
        <v>139730885136</v>
      </c>
      <c r="J109" s="1">
        <f>$C109*D109</f>
        <v>96248433384</v>
      </c>
      <c r="K109" s="33"/>
    </row>
    <row r="110" spans="1:11" ht="12.75">
      <c r="A110" s="1">
        <f t="shared" si="4"/>
        <v>2000</v>
      </c>
      <c r="B110" s="55">
        <f t="shared" si="4"/>
        <v>541595</v>
      </c>
      <c r="C110">
        <f t="shared" si="4"/>
        <v>346960</v>
      </c>
      <c r="D110" s="29">
        <f>D19</f>
        <v>263558</v>
      </c>
      <c r="E110" s="58">
        <f>B110^2</f>
        <v>293325144025</v>
      </c>
      <c r="F110" s="33">
        <f>C110^2</f>
        <v>120381241600</v>
      </c>
      <c r="G110" s="29">
        <f>D110^2</f>
        <v>69462819364</v>
      </c>
      <c r="H110" s="77">
        <f>$B110*C110</f>
        <v>187911801200</v>
      </c>
      <c r="I110" s="29">
        <f>$B110*D110</f>
        <v>142741695010</v>
      </c>
      <c r="J110" s="1">
        <f>$C110*D110</f>
        <v>91444083680</v>
      </c>
      <c r="K110" s="33"/>
    </row>
    <row r="111" spans="1:17" ht="12.75">
      <c r="A111" s="5">
        <f t="shared" si="4"/>
        <v>2001</v>
      </c>
      <c r="B111" s="56">
        <f t="shared" si="4"/>
        <v>553299</v>
      </c>
      <c r="C111" s="4">
        <f t="shared" si="4"/>
        <v>350232</v>
      </c>
      <c r="D111" s="32">
        <f>D20</f>
        <v>269769</v>
      </c>
      <c r="E111" s="59">
        <f>B111^2</f>
        <v>306139783401</v>
      </c>
      <c r="F111" s="31">
        <f>C111^2</f>
        <v>122662453824</v>
      </c>
      <c r="G111" s="32">
        <f>D111^2</f>
        <v>72775313361</v>
      </c>
      <c r="H111" s="78">
        <f>$B111*C111</f>
        <v>193783015368</v>
      </c>
      <c r="I111" s="32">
        <f>$B111*D111</f>
        <v>149262917931</v>
      </c>
      <c r="J111" s="5">
        <f>$C111*D111</f>
        <v>94481736408</v>
      </c>
      <c r="K111" s="31"/>
      <c r="M111" s="4"/>
      <c r="O111" s="4"/>
      <c r="P111" s="4"/>
      <c r="Q111" s="4"/>
    </row>
    <row r="112" spans="1:15" ht="12.75">
      <c r="A112" s="1" t="str">
        <f>A21</f>
        <v>Sum</v>
      </c>
      <c r="B112" s="49">
        <f>SUM(B93:B111)</f>
        <v>7064524</v>
      </c>
      <c r="C112" s="38">
        <f>SUM(C93:C111)</f>
        <v>4559336</v>
      </c>
      <c r="D112" s="39">
        <f>SUM(D93:D111)</f>
        <v>2539362</v>
      </c>
      <c r="E112" s="74">
        <f>SUM(E93:E111)</f>
        <v>2790945650440</v>
      </c>
      <c r="F112" s="41">
        <f>SUM(F93:F111)</f>
        <v>1184127994092</v>
      </c>
      <c r="G112" s="42">
        <f>SUM(G93:G111)</f>
        <v>484955688952</v>
      </c>
      <c r="H112" s="79">
        <f>SUM(H93:H111)</f>
        <v>1814746825047</v>
      </c>
      <c r="I112" s="43">
        <f>SUM(I93:I111)</f>
        <v>1094336162090</v>
      </c>
      <c r="J112" s="45">
        <f>SUM(J93:J111)</f>
        <v>721606462688</v>
      </c>
      <c r="K112" s="44"/>
      <c r="M112" s="46"/>
      <c r="O112" s="47"/>
    </row>
    <row r="113" spans="1:11" ht="12.75">
      <c r="A113" s="1" t="s">
        <v>5</v>
      </c>
      <c r="B113" s="55">
        <f>AVERAGE(B93:B111)</f>
        <v>371817.05263157893</v>
      </c>
      <c r="D113" s="29"/>
      <c r="E113" s="61"/>
      <c r="F113" s="30"/>
      <c r="G113" s="29"/>
      <c r="H113" s="36"/>
      <c r="I113" s="15"/>
      <c r="J113" s="1"/>
      <c r="K113" s="14"/>
    </row>
    <row r="116" spans="1:7" ht="12.75">
      <c r="A116" t="s">
        <v>43</v>
      </c>
      <c r="B116" t="s">
        <v>40</v>
      </c>
      <c r="C116" t="s">
        <v>41</v>
      </c>
      <c r="D116" t="s">
        <v>42</v>
      </c>
      <c r="G116" t="s">
        <v>44</v>
      </c>
    </row>
    <row r="117" spans="1:8" ht="12.75">
      <c r="A117" s="37"/>
      <c r="B117" s="67">
        <f>COUNT(A93:A111)</f>
        <v>19</v>
      </c>
      <c r="C117" s="68">
        <f>C112</f>
        <v>4559336</v>
      </c>
      <c r="D117" s="69">
        <f>D112</f>
        <v>2539362</v>
      </c>
      <c r="E117" t="s">
        <v>40</v>
      </c>
      <c r="G117" s="53">
        <f>B112</f>
        <v>7064524</v>
      </c>
      <c r="H117" t="s">
        <v>40</v>
      </c>
    </row>
    <row r="118" spans="1:8" ht="12.75">
      <c r="A118" s="66"/>
      <c r="B118" s="60">
        <f aca="true" t="array" ref="B118:B119">TRANSPOSE(C117:D117)</f>
        <v>4559336</v>
      </c>
      <c r="C118" s="40">
        <f>$F$112</f>
        <v>1184127994092</v>
      </c>
      <c r="D118" s="45">
        <f>$J$112</f>
        <v>721606462688</v>
      </c>
      <c r="E118" t="s">
        <v>41</v>
      </c>
      <c r="G118" s="51">
        <f aca="true" t="array" ref="G118:G119">TRANSPOSE(H112:I112)</f>
        <v>1814746825047</v>
      </c>
      <c r="H118" t="s">
        <v>41</v>
      </c>
    </row>
    <row r="119" spans="1:8" ht="12.75">
      <c r="A119" s="66"/>
      <c r="B119" s="50">
        <v>2539362</v>
      </c>
      <c r="C119" s="48">
        <f>$D$118</f>
        <v>721606462688</v>
      </c>
      <c r="D119" s="70">
        <f>$G$112</f>
        <v>484955688952</v>
      </c>
      <c r="E119" t="s">
        <v>42</v>
      </c>
      <c r="G119" s="52">
        <v>1094336162090</v>
      </c>
      <c r="H119" t="s">
        <v>42</v>
      </c>
    </row>
    <row r="123" spans="1:8" ht="12.75">
      <c r="A123" t="s">
        <v>45</v>
      </c>
      <c r="B123" s="34">
        <f aca="true" t="array" ref="B123:D125">MINVERSE(B117:D119)</f>
        <v>5.543530328398914</v>
      </c>
      <c r="C123" s="35">
        <v>-3.9210622059499884E-05</v>
      </c>
      <c r="D123" s="9">
        <v>2.9317334235407374E-05</v>
      </c>
      <c r="F123" s="62" t="s">
        <v>46</v>
      </c>
      <c r="G123" s="71">
        <f aca="true" t="array" ref="G123:G125">MMULT(B123:D125,G117:G119)</f>
        <v>88070.18899220973</v>
      </c>
      <c r="H123" t="s">
        <v>40</v>
      </c>
    </row>
    <row r="124" spans="1:8" ht="12.75">
      <c r="A124" s="37"/>
      <c r="B124" s="36">
        <v>-3.92106220594999E-05</v>
      </c>
      <c r="C124" s="37">
        <v>2.8640432701610654E-10</v>
      </c>
      <c r="D124" s="1">
        <v>-2.208474961780987E-10</v>
      </c>
      <c r="G124" s="72">
        <v>1.065561163209054</v>
      </c>
      <c r="H124" t="s">
        <v>41</v>
      </c>
    </row>
    <row r="125" spans="1:9" ht="12.75">
      <c r="A125" s="37"/>
      <c r="B125" s="23">
        <v>2.9317334235407415E-05</v>
      </c>
      <c r="C125" s="4">
        <v>-2.2084749617809883E-10</v>
      </c>
      <c r="D125" s="5">
        <v>1.7716599262410307E-10</v>
      </c>
      <c r="G125" s="73">
        <v>0.20987123439920197</v>
      </c>
      <c r="H125" t="s">
        <v>42</v>
      </c>
      <c r="I125" s="37"/>
    </row>
    <row r="126" spans="1:7" ht="12.75">
      <c r="A126" s="37"/>
      <c r="B126" s="37"/>
      <c r="C126" s="37"/>
      <c r="D126" s="37"/>
      <c r="G126" s="64"/>
    </row>
    <row r="127" spans="1:7" ht="12.75">
      <c r="A127" s="37"/>
      <c r="B127" s="37"/>
      <c r="C127" s="37"/>
      <c r="D127" s="37"/>
      <c r="G127" s="37"/>
    </row>
    <row r="129" spans="1:7" ht="17.25">
      <c r="A129" s="21">
        <v>2</v>
      </c>
      <c r="B129" s="16" t="s">
        <v>54</v>
      </c>
      <c r="G129" s="17" t="s">
        <v>22</v>
      </c>
    </row>
    <row r="131" spans="1:2" ht="17.25">
      <c r="A131" s="21">
        <v>3</v>
      </c>
      <c r="B131" s="16" t="s">
        <v>55</v>
      </c>
    </row>
    <row r="133" spans="1:8" ht="12.75">
      <c r="A133" s="62" t="s">
        <v>48</v>
      </c>
      <c r="B133" t="s">
        <v>49</v>
      </c>
      <c r="D133" s="75">
        <f>E112</f>
        <v>2790945650440</v>
      </c>
      <c r="E133" s="11" t="s">
        <v>15</v>
      </c>
      <c r="F133">
        <f>$B$117*$B$113^2</f>
        <v>2626710491925.0522</v>
      </c>
      <c r="G133" s="11" t="s">
        <v>13</v>
      </c>
      <c r="H133">
        <f>D133-F133</f>
        <v>164235158514.94775</v>
      </c>
    </row>
    <row r="135" spans="1:8" ht="12.75">
      <c r="A135" s="62" t="s">
        <v>47</v>
      </c>
      <c r="B135" t="s">
        <v>50</v>
      </c>
      <c r="D135">
        <f aca="true" t="array" ref="D135">MMULT(TRANSPOSE(G123:G125),G117:G119)</f>
        <v>2785567382832.534</v>
      </c>
      <c r="E135" s="11" t="s">
        <v>15</v>
      </c>
      <c r="F135">
        <f>$B$117*$B$113^2</f>
        <v>2626710491925.0522</v>
      </c>
      <c r="G135" s="11" t="s">
        <v>13</v>
      </c>
      <c r="H135">
        <f>D135-F135</f>
        <v>158856890907.48193</v>
      </c>
    </row>
    <row r="137" spans="1:7" ht="12.75">
      <c r="A137" s="62" t="s">
        <v>53</v>
      </c>
      <c r="B137" s="80" t="s">
        <v>63</v>
      </c>
      <c r="C137">
        <f>H135/H133</f>
        <v>0.9672526415409626</v>
      </c>
      <c r="D137" s="11" t="s">
        <v>13</v>
      </c>
      <c r="E137" s="81">
        <f>C137</f>
        <v>0.9672526415409626</v>
      </c>
      <c r="G137" s="17" t="s">
        <v>22</v>
      </c>
    </row>
    <row r="139" spans="1:2" ht="17.25">
      <c r="A139" s="21">
        <v>4</v>
      </c>
      <c r="B139" s="16" t="s">
        <v>64</v>
      </c>
    </row>
    <row r="140" ht="12.75">
      <c r="B140" s="16" t="s">
        <v>56</v>
      </c>
    </row>
    <row r="142" ht="12.75">
      <c r="G142" s="17" t="s">
        <v>57</v>
      </c>
    </row>
    <row r="144" spans="1:2" ht="17.25">
      <c r="A144" s="21">
        <v>5</v>
      </c>
      <c r="B144" s="16" t="s">
        <v>58</v>
      </c>
    </row>
    <row r="145" spans="1:2" ht="17.25">
      <c r="A145" s="21"/>
      <c r="B145" s="16"/>
    </row>
    <row r="146" spans="1:3" ht="12.75">
      <c r="A146" s="62" t="s">
        <v>51</v>
      </c>
      <c r="B146" t="s">
        <v>52</v>
      </c>
      <c r="C146">
        <f>H133-H135</f>
        <v>5378267607.46582</v>
      </c>
    </row>
    <row r="147" spans="1:3" ht="12.75">
      <c r="A147" s="62" t="s">
        <v>59</v>
      </c>
      <c r="B147" t="s">
        <v>60</v>
      </c>
      <c r="C147">
        <f>C146/(B117-3)</f>
        <v>336141725.46661377</v>
      </c>
    </row>
    <row r="149" spans="3:5" ht="12.75">
      <c r="C149" t="s">
        <v>40</v>
      </c>
      <c r="D149" t="s">
        <v>41</v>
      </c>
      <c r="E149" t="s">
        <v>42</v>
      </c>
    </row>
    <row r="150" spans="2:6" ht="12.75">
      <c r="B150" t="s">
        <v>61</v>
      </c>
      <c r="C150" s="63">
        <f>$C$147*B123</f>
        <v>1863411849.764515</v>
      </c>
      <c r="D150" s="82">
        <f>$C$147*C123</f>
        <v>-13180.32615569956</v>
      </c>
      <c r="E150" s="83">
        <f>$C$147*D123</f>
        <v>9854.779315971262</v>
      </c>
      <c r="F150" t="s">
        <v>40</v>
      </c>
    </row>
    <row r="151" spans="3:6" ht="12.75">
      <c r="C151" s="85">
        <f aca="true" t="shared" si="5" ref="C151:E152">$C$147*B124</f>
        <v>-13180.326155699564</v>
      </c>
      <c r="D151" s="64">
        <f t="shared" si="5"/>
        <v>0.09627244466429835</v>
      </c>
      <c r="E151" s="84">
        <f t="shared" si="5"/>
        <v>-0.0742360584302875</v>
      </c>
      <c r="F151" t="s">
        <v>41</v>
      </c>
    </row>
    <row r="152" spans="3:6" ht="12.75">
      <c r="C152" s="86">
        <f>$C$147*B125</f>
        <v>9854.779315971276</v>
      </c>
      <c r="D152" s="87">
        <f>$C$147*C125</f>
        <v>-0.07423605843028754</v>
      </c>
      <c r="E152" s="65">
        <f>$C$147*D125</f>
        <v>0.05955288245467138</v>
      </c>
      <c r="F152" t="s">
        <v>42</v>
      </c>
    </row>
    <row r="153" spans="3:6" ht="12.75">
      <c r="C153" s="64"/>
      <c r="D153" s="64"/>
      <c r="E153" s="64"/>
      <c r="F153" s="64"/>
    </row>
    <row r="156" spans="1:2" ht="17.25">
      <c r="A156" s="21">
        <v>6</v>
      </c>
      <c r="B156" s="16" t="s">
        <v>62</v>
      </c>
    </row>
    <row r="159" ht="12.75">
      <c r="B159" s="16" t="s">
        <v>66</v>
      </c>
    </row>
    <row r="161" ht="12.75">
      <c r="B161" s="16" t="s">
        <v>67</v>
      </c>
    </row>
    <row r="163" ht="12.75">
      <c r="B163" s="16" t="s">
        <v>68</v>
      </c>
    </row>
    <row r="165" spans="1:11" ht="26.25">
      <c r="A165" s="3" t="str">
        <f aca="true" t="shared" si="6" ref="A165:D186">A1</f>
        <v>Año</v>
      </c>
      <c r="B165" s="54" t="str">
        <f t="shared" si="6"/>
        <v>Producción (P)</v>
      </c>
      <c r="C165" s="2" t="str">
        <f t="shared" si="6"/>
        <v>Consumo (C)</v>
      </c>
      <c r="D165" s="88" t="str">
        <f t="shared" si="6"/>
        <v>Import (I)</v>
      </c>
      <c r="E165" s="23" t="s">
        <v>65</v>
      </c>
      <c r="F165" s="88" t="str">
        <f aca="true" t="shared" si="7" ref="F165:F186">D165</f>
        <v>Import (I)</v>
      </c>
      <c r="G165" s="4" t="s">
        <v>69</v>
      </c>
      <c r="H165" s="5" t="s">
        <v>8</v>
      </c>
      <c r="I165" s="8" t="s">
        <v>70</v>
      </c>
      <c r="J165" s="8" t="s">
        <v>71</v>
      </c>
      <c r="K165" s="92" t="s">
        <v>72</v>
      </c>
    </row>
    <row r="166" spans="1:11" ht="12.75">
      <c r="A166" s="1">
        <f t="shared" si="6"/>
        <v>1983</v>
      </c>
      <c r="B166" s="55">
        <f t="shared" si="6"/>
        <v>235755</v>
      </c>
      <c r="C166">
        <f t="shared" si="6"/>
        <v>146566</v>
      </c>
      <c r="D166" s="89">
        <f t="shared" si="6"/>
        <v>14323</v>
      </c>
      <c r="E166" s="33">
        <f>B166-C166</f>
        <v>89189</v>
      </c>
      <c r="F166" s="89">
        <f t="shared" si="7"/>
        <v>14323</v>
      </c>
      <c r="G166">
        <f>E166-E$186</f>
        <v>-42663</v>
      </c>
      <c r="H166" s="1">
        <f>F166-F$186</f>
        <v>-119327.63157894736</v>
      </c>
      <c r="I166">
        <f>G166^2</f>
        <v>1820131569</v>
      </c>
      <c r="J166">
        <f>H166^2</f>
        <v>14239083658.240995</v>
      </c>
      <c r="K166" s="1">
        <f>G166*H166</f>
        <v>5090874746.052631</v>
      </c>
    </row>
    <row r="167" spans="1:11" ht="12.75">
      <c r="A167" s="1">
        <f t="shared" si="6"/>
        <v>1984</v>
      </c>
      <c r="B167" s="55">
        <f t="shared" si="6"/>
        <v>253000</v>
      </c>
      <c r="C167">
        <f t="shared" si="6"/>
        <v>132842</v>
      </c>
      <c r="D167" s="89">
        <f t="shared" si="6"/>
        <v>16479</v>
      </c>
      <c r="E167" s="33">
        <f aca="true" t="shared" si="8" ref="E167:E184">B167-C167</f>
        <v>120158</v>
      </c>
      <c r="F167" s="89">
        <f t="shared" si="7"/>
        <v>16479</v>
      </c>
      <c r="G167">
        <f aca="true" t="shared" si="9" ref="G167:G184">E167-E$186</f>
        <v>-11694</v>
      </c>
      <c r="H167" s="1">
        <f aca="true" t="shared" si="10" ref="H167:H184">F167-F$186</f>
        <v>-117171.63157894736</v>
      </c>
      <c r="I167">
        <f aca="true" t="shared" si="11" ref="I167:I184">G167^2</f>
        <v>136749636</v>
      </c>
      <c r="J167">
        <f aca="true" t="shared" si="12" ref="J167:J184">H167^2</f>
        <v>13729191246.872574</v>
      </c>
      <c r="K167" s="1">
        <f aca="true" t="shared" si="13" ref="K167:K184">G167*H167</f>
        <v>1370205059.6842103</v>
      </c>
    </row>
    <row r="168" spans="1:11" ht="12.75">
      <c r="A168" s="1">
        <f t="shared" si="6"/>
        <v>1985</v>
      </c>
      <c r="B168" s="55">
        <f t="shared" si="6"/>
        <v>275000</v>
      </c>
      <c r="C168">
        <f t="shared" si="6"/>
        <v>156764</v>
      </c>
      <c r="D168" s="89">
        <f t="shared" si="6"/>
        <v>24143</v>
      </c>
      <c r="E168" s="33">
        <f t="shared" si="8"/>
        <v>118236</v>
      </c>
      <c r="F168" s="89">
        <f t="shared" si="7"/>
        <v>24143</v>
      </c>
      <c r="G168">
        <f t="shared" si="9"/>
        <v>-13616</v>
      </c>
      <c r="H168" s="1">
        <f t="shared" si="10"/>
        <v>-109507.63157894736</v>
      </c>
      <c r="I168">
        <f t="shared" si="11"/>
        <v>185395456</v>
      </c>
      <c r="J168">
        <f t="shared" si="12"/>
        <v>11991921374.030468</v>
      </c>
      <c r="K168" s="1">
        <f t="shared" si="13"/>
        <v>1491055911.5789473</v>
      </c>
    </row>
    <row r="169" spans="1:11" ht="12.75">
      <c r="A169" s="1">
        <f t="shared" si="6"/>
        <v>1986</v>
      </c>
      <c r="B169" s="55">
        <f t="shared" si="6"/>
        <v>281000</v>
      </c>
      <c r="C169">
        <f t="shared" si="6"/>
        <v>173284</v>
      </c>
      <c r="D169" s="89">
        <f t="shared" si="6"/>
        <v>37267</v>
      </c>
      <c r="E169" s="33">
        <f t="shared" si="8"/>
        <v>107716</v>
      </c>
      <c r="F169" s="89">
        <f t="shared" si="7"/>
        <v>37267</v>
      </c>
      <c r="G169">
        <f t="shared" si="9"/>
        <v>-24136</v>
      </c>
      <c r="H169" s="1">
        <f t="shared" si="10"/>
        <v>-96383.63157894736</v>
      </c>
      <c r="I169">
        <f t="shared" si="11"/>
        <v>582546496</v>
      </c>
      <c r="J169">
        <f t="shared" si="12"/>
        <v>9289804436.346258</v>
      </c>
      <c r="K169" s="1">
        <f t="shared" si="13"/>
        <v>2326315331.7894735</v>
      </c>
    </row>
    <row r="170" spans="1:11" ht="12.75">
      <c r="A170" s="1">
        <f t="shared" si="6"/>
        <v>1987</v>
      </c>
      <c r="B170" s="55">
        <f t="shared" si="6"/>
        <v>312600</v>
      </c>
      <c r="C170">
        <f t="shared" si="6"/>
        <v>209582</v>
      </c>
      <c r="D170" s="89">
        <f t="shared" si="6"/>
        <v>66982</v>
      </c>
      <c r="E170" s="33">
        <f t="shared" si="8"/>
        <v>103018</v>
      </c>
      <c r="F170" s="89">
        <f t="shared" si="7"/>
        <v>66982</v>
      </c>
      <c r="G170">
        <f t="shared" si="9"/>
        <v>-28834</v>
      </c>
      <c r="H170" s="1">
        <f t="shared" si="10"/>
        <v>-66668.63157894736</v>
      </c>
      <c r="I170">
        <f t="shared" si="11"/>
        <v>831399556</v>
      </c>
      <c r="J170">
        <f t="shared" si="12"/>
        <v>4444706436.609417</v>
      </c>
      <c r="K170" s="1">
        <f t="shared" si="13"/>
        <v>1922323322.9473681</v>
      </c>
    </row>
    <row r="171" spans="1:11" ht="12.75">
      <c r="A171" s="1">
        <f t="shared" si="6"/>
        <v>1988</v>
      </c>
      <c r="B171" s="55">
        <f t="shared" si="6"/>
        <v>343500</v>
      </c>
      <c r="C171">
        <f t="shared" si="6"/>
        <v>202313</v>
      </c>
      <c r="D171" s="89">
        <f t="shared" si="6"/>
        <v>74216</v>
      </c>
      <c r="E171" s="33">
        <f t="shared" si="8"/>
        <v>141187</v>
      </c>
      <c r="F171" s="89">
        <f t="shared" si="7"/>
        <v>74216</v>
      </c>
      <c r="G171">
        <f t="shared" si="9"/>
        <v>9335</v>
      </c>
      <c r="H171" s="1">
        <f t="shared" si="10"/>
        <v>-59434.63157894736</v>
      </c>
      <c r="I171">
        <f t="shared" si="11"/>
        <v>87142225</v>
      </c>
      <c r="J171">
        <f t="shared" si="12"/>
        <v>3532475430.9252067</v>
      </c>
      <c r="K171" s="1">
        <f t="shared" si="13"/>
        <v>-554822285.7894737</v>
      </c>
    </row>
    <row r="172" spans="1:11" ht="12.75">
      <c r="A172" s="1">
        <f t="shared" si="6"/>
        <v>1989</v>
      </c>
      <c r="B172" s="55">
        <f t="shared" si="6"/>
        <v>352600</v>
      </c>
      <c r="C172">
        <f t="shared" si="6"/>
        <v>223334</v>
      </c>
      <c r="D172" s="89">
        <f t="shared" si="6"/>
        <v>90602</v>
      </c>
      <c r="E172" s="33">
        <f t="shared" si="8"/>
        <v>129266</v>
      </c>
      <c r="F172" s="89">
        <f t="shared" si="7"/>
        <v>90602</v>
      </c>
      <c r="G172">
        <f t="shared" si="9"/>
        <v>-2586</v>
      </c>
      <c r="H172" s="1">
        <f t="shared" si="10"/>
        <v>-43048.63157894736</v>
      </c>
      <c r="I172">
        <f t="shared" si="11"/>
        <v>6687396</v>
      </c>
      <c r="J172">
        <f t="shared" si="12"/>
        <v>1853184680.819944</v>
      </c>
      <c r="K172" s="1">
        <f t="shared" si="13"/>
        <v>111323761.26315787</v>
      </c>
    </row>
    <row r="173" spans="1:11" ht="12.75">
      <c r="A173" s="1">
        <f t="shared" si="6"/>
        <v>1990</v>
      </c>
      <c r="B173" s="55">
        <f t="shared" si="6"/>
        <v>339137</v>
      </c>
      <c r="C173">
        <f t="shared" si="6"/>
        <v>227573</v>
      </c>
      <c r="D173" s="89">
        <f t="shared" si="6"/>
        <v>98684</v>
      </c>
      <c r="E173" s="33">
        <f t="shared" si="8"/>
        <v>111564</v>
      </c>
      <c r="F173" s="89">
        <f t="shared" si="7"/>
        <v>98684</v>
      </c>
      <c r="G173">
        <f t="shared" si="9"/>
        <v>-20288</v>
      </c>
      <c r="H173" s="1">
        <f t="shared" si="10"/>
        <v>-34966.63157894736</v>
      </c>
      <c r="I173">
        <f t="shared" si="11"/>
        <v>411602944</v>
      </c>
      <c r="J173">
        <f t="shared" si="12"/>
        <v>1222665323.9778388</v>
      </c>
      <c r="K173" s="1">
        <f t="shared" si="13"/>
        <v>709403021.4736841</v>
      </c>
    </row>
    <row r="174" spans="1:11" ht="12.75">
      <c r="A174" s="1">
        <f t="shared" si="6"/>
        <v>1991</v>
      </c>
      <c r="B174" s="55">
        <f t="shared" si="6"/>
        <v>319565</v>
      </c>
      <c r="C174">
        <f t="shared" si="6"/>
        <v>215411</v>
      </c>
      <c r="D174" s="89">
        <f t="shared" si="6"/>
        <v>103782</v>
      </c>
      <c r="E174" s="33">
        <f t="shared" si="8"/>
        <v>104154</v>
      </c>
      <c r="F174" s="89">
        <f t="shared" si="7"/>
        <v>103782</v>
      </c>
      <c r="G174">
        <f t="shared" si="9"/>
        <v>-27698</v>
      </c>
      <c r="H174" s="1">
        <f t="shared" si="10"/>
        <v>-29868.63157894736</v>
      </c>
      <c r="I174">
        <f t="shared" si="11"/>
        <v>767179204</v>
      </c>
      <c r="J174">
        <f t="shared" si="12"/>
        <v>892135152.3988914</v>
      </c>
      <c r="K174" s="1">
        <f t="shared" si="13"/>
        <v>827301357.473684</v>
      </c>
    </row>
    <row r="175" spans="1:11" ht="12.75">
      <c r="A175" s="1">
        <f t="shared" si="6"/>
        <v>1992</v>
      </c>
      <c r="B175" s="55">
        <f t="shared" si="6"/>
        <v>335841</v>
      </c>
      <c r="C175">
        <f t="shared" si="6"/>
        <v>221012</v>
      </c>
      <c r="D175" s="89">
        <f t="shared" si="6"/>
        <v>102104</v>
      </c>
      <c r="E175" s="33">
        <f t="shared" si="8"/>
        <v>114829</v>
      </c>
      <c r="F175" s="89">
        <f t="shared" si="7"/>
        <v>102104</v>
      </c>
      <c r="G175">
        <f t="shared" si="9"/>
        <v>-17023</v>
      </c>
      <c r="H175" s="1">
        <f t="shared" si="10"/>
        <v>-31546.63157894736</v>
      </c>
      <c r="I175">
        <f t="shared" si="11"/>
        <v>289782529</v>
      </c>
      <c r="J175">
        <f t="shared" si="12"/>
        <v>995189963.9778388</v>
      </c>
      <c r="K175" s="1">
        <f t="shared" si="13"/>
        <v>537018309.3684208</v>
      </c>
    </row>
    <row r="176" spans="1:11" ht="12.75">
      <c r="A176" s="1">
        <f t="shared" si="6"/>
        <v>1993</v>
      </c>
      <c r="B176" s="55">
        <f t="shared" si="6"/>
        <v>318632</v>
      </c>
      <c r="C176">
        <f t="shared" si="6"/>
        <v>193860</v>
      </c>
      <c r="D176" s="89">
        <f t="shared" si="6"/>
        <v>112229</v>
      </c>
      <c r="E176" s="33">
        <f t="shared" si="8"/>
        <v>124772</v>
      </c>
      <c r="F176" s="89">
        <f t="shared" si="7"/>
        <v>112229</v>
      </c>
      <c r="G176">
        <f t="shared" si="9"/>
        <v>-7080</v>
      </c>
      <c r="H176" s="1">
        <f t="shared" si="10"/>
        <v>-21421.63157894736</v>
      </c>
      <c r="I176">
        <f t="shared" si="11"/>
        <v>50126400</v>
      </c>
      <c r="J176">
        <f t="shared" si="12"/>
        <v>458886299.50415474</v>
      </c>
      <c r="K176" s="1">
        <f t="shared" si="13"/>
        <v>151665151.5789473</v>
      </c>
    </row>
    <row r="177" spans="1:11" ht="12.75">
      <c r="A177" s="1">
        <f t="shared" si="6"/>
        <v>1994</v>
      </c>
      <c r="B177" s="55">
        <f t="shared" si="6"/>
        <v>359347</v>
      </c>
      <c r="C177">
        <f t="shared" si="6"/>
        <v>223058</v>
      </c>
      <c r="D177" s="89">
        <f t="shared" si="6"/>
        <v>138976</v>
      </c>
      <c r="E177" s="33">
        <f t="shared" si="8"/>
        <v>136289</v>
      </c>
      <c r="F177" s="89">
        <f t="shared" si="7"/>
        <v>138976</v>
      </c>
      <c r="G177">
        <f t="shared" si="9"/>
        <v>4437</v>
      </c>
      <c r="H177" s="1">
        <f t="shared" si="10"/>
        <v>5325.368421052641</v>
      </c>
      <c r="I177">
        <f t="shared" si="11"/>
        <v>19686969</v>
      </c>
      <c r="J177">
        <f t="shared" si="12"/>
        <v>28359548.819944695</v>
      </c>
      <c r="K177" s="1">
        <f t="shared" si="13"/>
        <v>23628659.68421057</v>
      </c>
    </row>
    <row r="178" spans="1:11" ht="12.75">
      <c r="A178" s="1">
        <f t="shared" si="6"/>
        <v>1995</v>
      </c>
      <c r="B178" s="55">
        <f t="shared" si="6"/>
        <v>396180</v>
      </c>
      <c r="C178">
        <f t="shared" si="6"/>
        <v>269256</v>
      </c>
      <c r="D178" s="89">
        <f t="shared" si="6"/>
        <v>178786</v>
      </c>
      <c r="E178" s="33">
        <f t="shared" si="8"/>
        <v>126924</v>
      </c>
      <c r="F178" s="89">
        <f t="shared" si="7"/>
        <v>178786</v>
      </c>
      <c r="G178">
        <f t="shared" si="9"/>
        <v>-4928</v>
      </c>
      <c r="H178" s="1">
        <f t="shared" si="10"/>
        <v>45135.36842105264</v>
      </c>
      <c r="I178">
        <f t="shared" si="11"/>
        <v>24285184</v>
      </c>
      <c r="J178">
        <f t="shared" si="12"/>
        <v>2037201482.5041559</v>
      </c>
      <c r="K178" s="1">
        <f t="shared" si="13"/>
        <v>-222427095.57894742</v>
      </c>
    </row>
    <row r="179" spans="1:11" ht="12.75">
      <c r="A179" s="1">
        <f t="shared" si="6"/>
        <v>1996</v>
      </c>
      <c r="B179" s="55">
        <f t="shared" si="6"/>
        <v>413005</v>
      </c>
      <c r="C179">
        <f t="shared" si="6"/>
        <v>279215</v>
      </c>
      <c r="D179" s="89">
        <f t="shared" si="6"/>
        <v>208802</v>
      </c>
      <c r="E179" s="33">
        <f t="shared" si="8"/>
        <v>133790</v>
      </c>
      <c r="F179" s="89">
        <f t="shared" si="7"/>
        <v>208802</v>
      </c>
      <c r="G179">
        <f t="shared" si="9"/>
        <v>1938</v>
      </c>
      <c r="H179" s="1">
        <f t="shared" si="10"/>
        <v>75151.36842105264</v>
      </c>
      <c r="I179">
        <f t="shared" si="11"/>
        <v>3755844</v>
      </c>
      <c r="J179">
        <f t="shared" si="12"/>
        <v>5647728175.556788</v>
      </c>
      <c r="K179" s="1">
        <f t="shared" si="13"/>
        <v>145643352.00000003</v>
      </c>
    </row>
    <row r="180" spans="1:11" ht="12.75">
      <c r="A180" s="1">
        <f t="shared" si="6"/>
        <v>1997</v>
      </c>
      <c r="B180" s="55">
        <f t="shared" si="6"/>
        <v>433868</v>
      </c>
      <c r="C180">
        <f t="shared" si="6"/>
        <v>290024</v>
      </c>
      <c r="D180" s="89">
        <f t="shared" si="6"/>
        <v>213705</v>
      </c>
      <c r="E180" s="33">
        <f t="shared" si="8"/>
        <v>143844</v>
      </c>
      <c r="F180" s="89">
        <f t="shared" si="7"/>
        <v>213705</v>
      </c>
      <c r="G180">
        <f t="shared" si="9"/>
        <v>11992</v>
      </c>
      <c r="H180" s="1">
        <f t="shared" si="10"/>
        <v>80054.36842105264</v>
      </c>
      <c r="I180">
        <f t="shared" si="11"/>
        <v>143808064</v>
      </c>
      <c r="J180">
        <f t="shared" si="12"/>
        <v>6408701903.293631</v>
      </c>
      <c r="K180" s="1">
        <f t="shared" si="13"/>
        <v>960011986.1052632</v>
      </c>
    </row>
    <row r="181" spans="1:11" ht="12.75">
      <c r="A181" s="1">
        <f t="shared" si="6"/>
        <v>1998</v>
      </c>
      <c r="B181" s="55">
        <f t="shared" si="6"/>
        <v>487796</v>
      </c>
      <c r="C181">
        <f t="shared" si="6"/>
        <v>344824</v>
      </c>
      <c r="D181" s="89">
        <f t="shared" si="6"/>
        <v>252471</v>
      </c>
      <c r="E181" s="33">
        <f t="shared" si="8"/>
        <v>142972</v>
      </c>
      <c r="F181" s="89">
        <f t="shared" si="7"/>
        <v>252471</v>
      </c>
      <c r="G181">
        <f t="shared" si="9"/>
        <v>11120</v>
      </c>
      <c r="H181" s="1">
        <f t="shared" si="10"/>
        <v>118820.36842105264</v>
      </c>
      <c r="I181">
        <f t="shared" si="11"/>
        <v>123654400</v>
      </c>
      <c r="J181">
        <f t="shared" si="12"/>
        <v>14118279951.714684</v>
      </c>
      <c r="K181" s="1">
        <f t="shared" si="13"/>
        <v>1321282496.8421054</v>
      </c>
    </row>
    <row r="182" spans="1:11" ht="12.75">
      <c r="A182" s="1">
        <f t="shared" si="6"/>
        <v>1999</v>
      </c>
      <c r="B182" s="55">
        <f t="shared" si="6"/>
        <v>512804</v>
      </c>
      <c r="C182">
        <f t="shared" si="6"/>
        <v>353226</v>
      </c>
      <c r="D182" s="89">
        <f t="shared" si="6"/>
        <v>272484</v>
      </c>
      <c r="E182" s="33">
        <f t="shared" si="8"/>
        <v>159578</v>
      </c>
      <c r="F182" s="89">
        <f t="shared" si="7"/>
        <v>272484</v>
      </c>
      <c r="G182">
        <f t="shared" si="9"/>
        <v>27726</v>
      </c>
      <c r="H182" s="1">
        <f t="shared" si="10"/>
        <v>138833.36842105264</v>
      </c>
      <c r="I182">
        <f t="shared" si="11"/>
        <v>768731076</v>
      </c>
      <c r="J182">
        <f t="shared" si="12"/>
        <v>19274704187.13574</v>
      </c>
      <c r="K182" s="1">
        <f t="shared" si="13"/>
        <v>3849293972.8421054</v>
      </c>
    </row>
    <row r="183" spans="1:11" ht="12.75">
      <c r="A183" s="1">
        <f t="shared" si="6"/>
        <v>2000</v>
      </c>
      <c r="B183" s="55">
        <f t="shared" si="6"/>
        <v>541595</v>
      </c>
      <c r="C183">
        <f t="shared" si="6"/>
        <v>346960</v>
      </c>
      <c r="D183" s="89">
        <f t="shared" si="6"/>
        <v>263558</v>
      </c>
      <c r="E183" s="33">
        <f t="shared" si="8"/>
        <v>194635</v>
      </c>
      <c r="F183" s="89">
        <f t="shared" si="7"/>
        <v>263558</v>
      </c>
      <c r="G183">
        <f t="shared" si="9"/>
        <v>62783</v>
      </c>
      <c r="H183" s="1">
        <f t="shared" si="10"/>
        <v>129907.36842105264</v>
      </c>
      <c r="I183">
        <f t="shared" si="11"/>
        <v>3941705089</v>
      </c>
      <c r="J183">
        <f t="shared" si="12"/>
        <v>16875924370.083105</v>
      </c>
      <c r="K183" s="1">
        <f t="shared" si="13"/>
        <v>8155974311.578948</v>
      </c>
    </row>
    <row r="184" spans="1:11" ht="12.75">
      <c r="A184" s="5">
        <f t="shared" si="6"/>
        <v>2001</v>
      </c>
      <c r="B184" s="56">
        <f t="shared" si="6"/>
        <v>553299</v>
      </c>
      <c r="C184" s="4">
        <f t="shared" si="6"/>
        <v>350232</v>
      </c>
      <c r="D184" s="90">
        <f t="shared" si="6"/>
        <v>269769</v>
      </c>
      <c r="E184" s="78">
        <f t="shared" si="8"/>
        <v>203067</v>
      </c>
      <c r="F184" s="90">
        <f t="shared" si="7"/>
        <v>269769</v>
      </c>
      <c r="G184" s="4">
        <f t="shared" si="9"/>
        <v>71215</v>
      </c>
      <c r="H184" s="5">
        <f t="shared" si="10"/>
        <v>136118.36842105264</v>
      </c>
      <c r="I184" s="4">
        <f t="shared" si="11"/>
        <v>5071576225</v>
      </c>
      <c r="J184" s="4">
        <f t="shared" si="12"/>
        <v>18528210221.60942</v>
      </c>
      <c r="K184" s="5">
        <f t="shared" si="13"/>
        <v>9693669607.105265</v>
      </c>
    </row>
    <row r="185" spans="1:11" ht="12.75">
      <c r="A185" s="1" t="str">
        <f t="shared" si="6"/>
        <v>Sum</v>
      </c>
      <c r="B185" s="55"/>
      <c r="D185" s="89"/>
      <c r="E185" s="77">
        <f>SUM(E166:E184)</f>
        <v>2505188</v>
      </c>
      <c r="F185" s="77">
        <f>SUM(F166:F184)</f>
        <v>2539362</v>
      </c>
      <c r="G185" s="77"/>
      <c r="H185" s="91"/>
      <c r="I185" s="77">
        <f>SUM(I166:I184)</f>
        <v>15265946262</v>
      </c>
      <c r="J185" s="77">
        <f>SUM(J166:J184)</f>
        <v>145568353844.42108</v>
      </c>
      <c r="K185" s="91">
        <f>SUM(K166:K184)</f>
        <v>37909740978</v>
      </c>
    </row>
    <row r="186" spans="1:11" ht="12.75">
      <c r="A186" s="1" t="str">
        <f t="shared" si="6"/>
        <v>Ave</v>
      </c>
      <c r="B186" s="55"/>
      <c r="D186" s="89"/>
      <c r="E186" s="95">
        <f>AVERAGE(E166:E184)</f>
        <v>131852</v>
      </c>
      <c r="F186" s="95">
        <f>AVERAGE(F166:F184)</f>
        <v>133650.63157894736</v>
      </c>
      <c r="G186" s="77"/>
      <c r="H186" s="91"/>
      <c r="I186" s="77">
        <f>AVERAGE(I166:I184)</f>
        <v>803470855.8947369</v>
      </c>
      <c r="J186" s="93">
        <f>AVERAGE(J166:J184)</f>
        <v>7661492307.6011095</v>
      </c>
      <c r="K186" s="94">
        <f>AVERAGE(K166:K184)</f>
        <v>1995249525.1578948</v>
      </c>
    </row>
    <row r="187" spans="10:11" ht="12.75">
      <c r="J187" t="s">
        <v>73</v>
      </c>
      <c r="K187" t="s">
        <v>74</v>
      </c>
    </row>
    <row r="189" spans="2:12" ht="13.5" thickBot="1">
      <c r="B189" s="62" t="s">
        <v>82</v>
      </c>
      <c r="C189" s="13" t="s">
        <v>75</v>
      </c>
      <c r="D189" s="11" t="s">
        <v>13</v>
      </c>
      <c r="E189" s="10">
        <f>K186</f>
        <v>1995249525.1578948</v>
      </c>
      <c r="F189" s="11" t="s">
        <v>13</v>
      </c>
      <c r="G189" s="17">
        <f>E189/E190</f>
        <v>0.26042570364240536</v>
      </c>
      <c r="J189" s="62" t="s">
        <v>77</v>
      </c>
      <c r="K189" s="24">
        <f>G125</f>
        <v>0.20987123439920197</v>
      </c>
      <c r="L189" t="s">
        <v>78</v>
      </c>
    </row>
    <row r="190" spans="2:5" ht="12.75">
      <c r="B190" s="62"/>
      <c r="C190" s="12" t="s">
        <v>76</v>
      </c>
      <c r="E190">
        <f>J186</f>
        <v>7661492307.6011095</v>
      </c>
    </row>
    <row r="191" ht="12.75">
      <c r="B191" s="62"/>
    </row>
    <row r="192" spans="2:12" ht="12.75">
      <c r="B192" s="62" t="s">
        <v>83</v>
      </c>
      <c r="C192" s="44">
        <f>E186</f>
        <v>131852</v>
      </c>
      <c r="D192" s="11" t="s">
        <v>15</v>
      </c>
      <c r="E192">
        <f>G189</f>
        <v>0.26042570364240536</v>
      </c>
      <c r="F192" s="11" t="s">
        <v>16</v>
      </c>
      <c r="G192" s="44">
        <f>F186</f>
        <v>133650.63157894736</v>
      </c>
      <c r="H192" s="11" t="s">
        <v>13</v>
      </c>
      <c r="I192" s="17">
        <f>C192-E192*G192</f>
        <v>97045.94022880075</v>
      </c>
      <c r="J192" s="62" t="s">
        <v>79</v>
      </c>
      <c r="K192" s="24">
        <f>G123</f>
        <v>88070.18899220973</v>
      </c>
      <c r="L192" t="s">
        <v>78</v>
      </c>
    </row>
    <row r="193" ht="12.75">
      <c r="B193" s="62"/>
    </row>
    <row r="194" spans="2:12" ht="12.75">
      <c r="B194" s="62" t="s">
        <v>80</v>
      </c>
      <c r="G194" s="17">
        <v>1</v>
      </c>
      <c r="J194" s="62" t="s">
        <v>79</v>
      </c>
      <c r="K194" s="24">
        <f>G124</f>
        <v>1.065561163209054</v>
      </c>
      <c r="L194" t="s">
        <v>78</v>
      </c>
    </row>
    <row r="197" spans="1:2" ht="17.25">
      <c r="A197" s="21">
        <v>7</v>
      </c>
      <c r="B197" s="16" t="s">
        <v>84</v>
      </c>
    </row>
    <row r="198" ht="12.75">
      <c r="B198" s="16" t="s">
        <v>85</v>
      </c>
    </row>
    <row r="199" ht="12.75">
      <c r="B199" s="16" t="s">
        <v>86</v>
      </c>
    </row>
    <row r="201" spans="7:8" ht="12.75">
      <c r="G201" s="96" t="s">
        <v>87</v>
      </c>
      <c r="H201" s="17" t="s">
        <v>22</v>
      </c>
    </row>
    <row r="203" spans="1:2" ht="17.25">
      <c r="A203" s="21">
        <v>8</v>
      </c>
      <c r="B203" s="16" t="s">
        <v>88</v>
      </c>
    </row>
    <row r="204" ht="12.75">
      <c r="B204" s="16" t="s">
        <v>89</v>
      </c>
    </row>
    <row r="205" spans="7:8" ht="12.75">
      <c r="G205" s="96" t="s">
        <v>87</v>
      </c>
      <c r="H205" s="17" t="s">
        <v>22</v>
      </c>
    </row>
    <row r="207" spans="1:2" ht="17.25">
      <c r="A207" s="21">
        <v>9</v>
      </c>
      <c r="B207" s="16" t="s">
        <v>90</v>
      </c>
    </row>
    <row r="208" ht="12.75">
      <c r="B208" s="16" t="s">
        <v>91</v>
      </c>
    </row>
    <row r="209" ht="12.75">
      <c r="B209" s="16" t="s">
        <v>92</v>
      </c>
    </row>
    <row r="210" ht="12.75">
      <c r="G210" s="17" t="s">
        <v>22</v>
      </c>
    </row>
    <row r="212" ht="12.75">
      <c r="B212" s="16" t="s">
        <v>98</v>
      </c>
    </row>
    <row r="214" spans="3:5" ht="13.5" thickBot="1">
      <c r="C214" s="97" t="s">
        <v>93</v>
      </c>
      <c r="D214" s="98" t="s">
        <v>16</v>
      </c>
      <c r="E214" s="17" t="s">
        <v>95</v>
      </c>
    </row>
    <row r="215" spans="3:5" ht="12.75">
      <c r="C215" s="99">
        <v>1000</v>
      </c>
      <c r="D215" s="17"/>
      <c r="E215" s="17"/>
    </row>
    <row r="217" spans="3:5" ht="13.5" thickBot="1">
      <c r="C217" s="97" t="s">
        <v>93</v>
      </c>
      <c r="D217" s="98" t="s">
        <v>16</v>
      </c>
      <c r="E217" s="17" t="s">
        <v>94</v>
      </c>
    </row>
    <row r="218" spans="3:5" ht="12.75">
      <c r="C218" s="99">
        <v>1000</v>
      </c>
      <c r="D218" s="17"/>
      <c r="E218" s="17"/>
    </row>
    <row r="222" ht="12.75">
      <c r="B222" s="17" t="s">
        <v>97</v>
      </c>
    </row>
    <row r="224" ht="12.75">
      <c r="B224" s="17" t="s">
        <v>96</v>
      </c>
    </row>
    <row r="227" ht="12.75">
      <c r="B227" s="44" t="s">
        <v>99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upv-ehu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jf</cp:lastModifiedBy>
  <dcterms:created xsi:type="dcterms:W3CDTF">2004-09-04T16:58:28Z</dcterms:created>
  <dcterms:modified xsi:type="dcterms:W3CDTF">2007-10-25T19:13:40Z</dcterms:modified>
  <cp:category/>
  <cp:version/>
  <cp:contentType/>
  <cp:contentStatus/>
</cp:coreProperties>
</file>